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18195" windowHeight="11220"/>
  </bookViews>
  <sheets>
    <sheet name="Таблица 1" sheetId="1" r:id="rId1"/>
    <sheet name="Таблица 2" sheetId="6" r:id="rId2"/>
    <sheet name="Таблица 3" sheetId="7" r:id="rId3"/>
    <sheet name="Таблица 4" sheetId="8" r:id="rId4"/>
    <sheet name="Таблица 5" sheetId="5" r:id="rId5"/>
  </sheets>
  <calcPr calcId="145621"/>
</workbook>
</file>

<file path=xl/calcChain.xml><?xml version="1.0" encoding="utf-8"?>
<calcChain xmlns="http://schemas.openxmlformats.org/spreadsheetml/2006/main">
  <c r="I23" i="6" l="1"/>
  <c r="I22" i="6"/>
  <c r="I21" i="6"/>
  <c r="I20" i="6"/>
  <c r="I19" i="6"/>
  <c r="I18" i="6"/>
  <c r="D26" i="6" l="1"/>
  <c r="C26" i="6"/>
  <c r="D23" i="7" l="1"/>
  <c r="D9" i="7"/>
  <c r="V25" i="5" l="1"/>
  <c r="W25" i="5"/>
  <c r="U16" i="5"/>
  <c r="W23" i="5"/>
  <c r="V23" i="5" s="1"/>
  <c r="V21" i="5"/>
  <c r="V20" i="5"/>
  <c r="V19" i="5"/>
  <c r="V18" i="5"/>
  <c r="V16" i="5"/>
  <c r="U24" i="5"/>
  <c r="T24" i="5" s="1"/>
  <c r="U23" i="5"/>
  <c r="T23" i="5" s="1"/>
  <c r="U21" i="5"/>
  <c r="T21" i="5" s="1"/>
  <c r="U20" i="5"/>
  <c r="T20" i="5" s="1"/>
  <c r="T19" i="5"/>
  <c r="T18" i="5"/>
  <c r="U17" i="5"/>
  <c r="T17" i="5" s="1"/>
  <c r="T16" i="5"/>
  <c r="R24" i="5"/>
  <c r="S23" i="5"/>
  <c r="R23" i="5" s="1"/>
  <c r="S21" i="5"/>
  <c r="R21" i="5" s="1"/>
  <c r="S20" i="5"/>
  <c r="R20" i="5" s="1"/>
  <c r="R19" i="5"/>
  <c r="R18" i="5"/>
  <c r="R17" i="5"/>
  <c r="R16" i="5"/>
  <c r="U12" i="5"/>
  <c r="U11" i="5"/>
  <c r="S11" i="5"/>
  <c r="T12" i="5"/>
  <c r="R13" i="5"/>
  <c r="S12" i="5"/>
  <c r="R12" i="5" s="1"/>
  <c r="R11" i="5"/>
  <c r="R14" i="5" s="1"/>
  <c r="Q20" i="5"/>
  <c r="Q13" i="5"/>
  <c r="M20" i="5"/>
  <c r="M13" i="5"/>
  <c r="P12" i="5"/>
  <c r="P11" i="5"/>
  <c r="N12" i="5"/>
  <c r="N11" i="5"/>
  <c r="L13" i="5"/>
  <c r="L12" i="5"/>
  <c r="L11" i="5"/>
  <c r="J12" i="5"/>
  <c r="J11" i="5"/>
  <c r="H12" i="5"/>
  <c r="H11" i="5"/>
  <c r="F12" i="5"/>
  <c r="F11" i="5"/>
  <c r="D12" i="5"/>
  <c r="D11" i="5"/>
  <c r="L17" i="5"/>
  <c r="M12" i="5"/>
  <c r="O12" i="5" s="1"/>
  <c r="Q12" i="5" s="1"/>
  <c r="M11" i="5"/>
  <c r="E24" i="5"/>
  <c r="E21" i="5"/>
  <c r="G21" i="5" s="1"/>
  <c r="I21" i="5" s="1"/>
  <c r="G24" i="5"/>
  <c r="I24" i="5" s="1"/>
  <c r="G23" i="5"/>
  <c r="I23" i="5" s="1"/>
  <c r="G17" i="5"/>
  <c r="I17" i="5" s="1"/>
  <c r="G16" i="5"/>
  <c r="F16" i="5" s="1"/>
  <c r="P20" i="5"/>
  <c r="P19" i="5"/>
  <c r="P18" i="5"/>
  <c r="P16" i="5"/>
  <c r="N20" i="5"/>
  <c r="N19" i="5"/>
  <c r="N18" i="5"/>
  <c r="N16" i="5"/>
  <c r="L20" i="5"/>
  <c r="L19" i="5"/>
  <c r="L18" i="5"/>
  <c r="L16" i="5"/>
  <c r="J20" i="5"/>
  <c r="J19" i="5"/>
  <c r="J18" i="5"/>
  <c r="J16" i="5"/>
  <c r="H20" i="5"/>
  <c r="H19" i="5"/>
  <c r="H18" i="5"/>
  <c r="H16" i="5"/>
  <c r="F24" i="5"/>
  <c r="F23" i="5"/>
  <c r="F20" i="5"/>
  <c r="F19" i="5"/>
  <c r="F18" i="5"/>
  <c r="F17" i="5"/>
  <c r="D24" i="5"/>
  <c r="D23" i="5"/>
  <c r="D20" i="5"/>
  <c r="D17" i="5"/>
  <c r="V24" i="5" l="1"/>
  <c r="W17" i="5"/>
  <c r="V17" i="5" s="1"/>
  <c r="T25" i="5"/>
  <c r="U25" i="5"/>
  <c r="R25" i="5"/>
  <c r="S25" i="5"/>
  <c r="V11" i="5"/>
  <c r="T11" i="5"/>
  <c r="V13" i="5"/>
  <c r="T13" i="5"/>
  <c r="U14" i="5"/>
  <c r="V12" i="5"/>
  <c r="S14" i="5"/>
  <c r="K23" i="5"/>
  <c r="H23" i="5"/>
  <c r="K21" i="5"/>
  <c r="J17" i="5"/>
  <c r="H17" i="5"/>
  <c r="K24" i="5"/>
  <c r="O17" i="5"/>
  <c r="H24" i="5"/>
  <c r="H21" i="5"/>
  <c r="F21" i="5"/>
  <c r="D21" i="5"/>
  <c r="H15" i="8"/>
  <c r="G15" i="8"/>
  <c r="F15" i="8"/>
  <c r="E15" i="8"/>
  <c r="D27" i="8"/>
  <c r="B27" i="8"/>
  <c r="I35" i="7"/>
  <c r="E31" i="7"/>
  <c r="H14" i="7"/>
  <c r="G14" i="7"/>
  <c r="F14" i="7"/>
  <c r="E9" i="7"/>
  <c r="C9" i="7"/>
  <c r="H30" i="6"/>
  <c r="G29" i="6"/>
  <c r="F29" i="6"/>
  <c r="E9" i="6"/>
  <c r="J11" i="6" s="1"/>
  <c r="D9" i="6"/>
  <c r="C9" i="6"/>
  <c r="H24" i="6"/>
  <c r="H23" i="6"/>
  <c r="I15" i="6"/>
  <c r="I11" i="6"/>
  <c r="G11" i="6"/>
  <c r="F11" i="6"/>
  <c r="S27" i="5" l="1"/>
  <c r="U27" i="5"/>
  <c r="T14" i="5"/>
  <c r="V14" i="5"/>
  <c r="W14" i="5"/>
  <c r="W27" i="5" s="1"/>
  <c r="M24" i="5"/>
  <c r="O24" i="5" s="1"/>
  <c r="M21" i="5"/>
  <c r="O21" i="5" s="1"/>
  <c r="J24" i="5"/>
  <c r="J21" i="5"/>
  <c r="M23" i="5"/>
  <c r="J23" i="5"/>
  <c r="N17" i="5"/>
  <c r="Q17" i="5"/>
  <c r="I14" i="6"/>
  <c r="I13" i="6"/>
  <c r="I12" i="6"/>
  <c r="I10" i="6"/>
  <c r="Q24" i="5" l="1"/>
  <c r="N24" i="5"/>
  <c r="Q21" i="5"/>
  <c r="N21" i="5"/>
  <c r="L23" i="5"/>
  <c r="O23" i="5"/>
  <c r="L21" i="5"/>
  <c r="L24" i="5"/>
  <c r="P17" i="5"/>
  <c r="H20" i="6"/>
  <c r="P24" i="5" l="1"/>
  <c r="Q23" i="5"/>
  <c r="N23" i="5"/>
  <c r="P21" i="5"/>
  <c r="D14" i="1"/>
  <c r="E19" i="1"/>
  <c r="G19" i="1" s="1"/>
  <c r="P23" i="5" l="1"/>
  <c r="Q25" i="5"/>
  <c r="H19" i="1"/>
  <c r="J19" i="1"/>
  <c r="K19" i="1"/>
  <c r="C31" i="7"/>
  <c r="D31" i="7"/>
  <c r="M31" i="7" l="1"/>
  <c r="C54" i="7"/>
  <c r="I57" i="7"/>
  <c r="C56" i="7"/>
  <c r="C21" i="1" s="1"/>
  <c r="I13" i="7"/>
  <c r="G13" i="7"/>
  <c r="I22" i="7"/>
  <c r="G22" i="7"/>
  <c r="C20" i="7"/>
  <c r="C14" i="1" s="1"/>
  <c r="H41" i="6"/>
  <c r="G41" i="6"/>
  <c r="G30" i="6"/>
  <c r="C36" i="6"/>
  <c r="C17" i="6"/>
  <c r="C16" i="6" s="1"/>
  <c r="F30" i="6" l="1"/>
  <c r="H26" i="8"/>
  <c r="H25" i="8"/>
  <c r="H24" i="8"/>
  <c r="H23" i="8"/>
  <c r="H22" i="8"/>
  <c r="H19" i="8"/>
  <c r="H17" i="8"/>
  <c r="H16" i="8"/>
  <c r="H14" i="8"/>
  <c r="H13" i="8"/>
  <c r="H12" i="8"/>
  <c r="H11" i="8"/>
  <c r="H10" i="8"/>
  <c r="H9" i="8"/>
  <c r="F26" i="8"/>
  <c r="F25" i="8"/>
  <c r="F24" i="8"/>
  <c r="F23" i="8"/>
  <c r="F22" i="8"/>
  <c r="F19" i="8"/>
  <c r="F17" i="8"/>
  <c r="F16" i="8"/>
  <c r="F14" i="8"/>
  <c r="F13" i="8"/>
  <c r="F12" i="8"/>
  <c r="F11" i="8"/>
  <c r="F10" i="8"/>
  <c r="F9" i="8"/>
  <c r="G26" i="8"/>
  <c r="G25" i="8"/>
  <c r="G24" i="8"/>
  <c r="G23" i="8"/>
  <c r="G22" i="8"/>
  <c r="G19" i="8"/>
  <c r="G17" i="8"/>
  <c r="G16" i="8"/>
  <c r="G14" i="8"/>
  <c r="G13" i="8"/>
  <c r="G12" i="8"/>
  <c r="G11" i="8"/>
  <c r="G10" i="8"/>
  <c r="G9" i="8"/>
  <c r="E26" i="8"/>
  <c r="E25" i="8"/>
  <c r="E24" i="8"/>
  <c r="E23" i="8"/>
  <c r="E22" i="8"/>
  <c r="E19" i="8"/>
  <c r="E17" i="8"/>
  <c r="E16" i="8"/>
  <c r="E14" i="8"/>
  <c r="E13" i="8"/>
  <c r="E12" i="8"/>
  <c r="E11" i="8"/>
  <c r="E10" i="8"/>
  <c r="E9" i="8"/>
  <c r="E18" i="1" l="1"/>
  <c r="E16" i="1"/>
  <c r="E15" i="1"/>
  <c r="E13" i="1"/>
  <c r="E11" i="1"/>
  <c r="E17" i="1"/>
  <c r="J13" i="5"/>
  <c r="H13" i="5"/>
  <c r="F13" i="5"/>
  <c r="I12" i="5"/>
  <c r="E11" i="5"/>
  <c r="D19" i="5"/>
  <c r="D18" i="5"/>
  <c r="D16" i="5"/>
  <c r="D13" i="5"/>
  <c r="D14" i="5" s="1"/>
  <c r="D21" i="1"/>
  <c r="D18" i="1"/>
  <c r="D17" i="1"/>
  <c r="D16" i="1"/>
  <c r="D15" i="1"/>
  <c r="D13" i="1"/>
  <c r="D11" i="1"/>
  <c r="D10" i="1"/>
  <c r="D9" i="1"/>
  <c r="K57" i="7"/>
  <c r="L57" i="7" s="1"/>
  <c r="H57" i="7"/>
  <c r="G57" i="7"/>
  <c r="F57" i="7"/>
  <c r="E56" i="7"/>
  <c r="I56" i="7" s="1"/>
  <c r="D56" i="7"/>
  <c r="F21" i="1" s="1"/>
  <c r="H22" i="7"/>
  <c r="H21" i="7"/>
  <c r="H15" i="7"/>
  <c r="K13" i="7"/>
  <c r="L13" i="7" s="1"/>
  <c r="H13" i="7"/>
  <c r="F13" i="7"/>
  <c r="G38" i="6"/>
  <c r="H15" i="6"/>
  <c r="G15" i="6"/>
  <c r="C28" i="6"/>
  <c r="N13" i="5" l="1"/>
  <c r="P13" i="5"/>
  <c r="E21" i="1"/>
  <c r="E10" i="1"/>
  <c r="E14" i="5"/>
  <c r="E14" i="1"/>
  <c r="G11" i="5"/>
  <c r="I11" i="5" s="1"/>
  <c r="K11" i="5" s="1"/>
  <c r="I21" i="1"/>
  <c r="K21" i="1" s="1"/>
  <c r="G37" i="6"/>
  <c r="H37" i="6"/>
  <c r="F21" i="8"/>
  <c r="H21" i="8"/>
  <c r="H20" i="8"/>
  <c r="F20" i="8"/>
  <c r="H18" i="8"/>
  <c r="F18" i="8"/>
  <c r="G21" i="8"/>
  <c r="E21" i="8"/>
  <c r="G20" i="8"/>
  <c r="E20" i="8"/>
  <c r="G18" i="8"/>
  <c r="E18" i="8"/>
  <c r="D25" i="5"/>
  <c r="E25" i="5"/>
  <c r="E27" i="5" s="1"/>
  <c r="H56" i="7"/>
  <c r="K56" i="7"/>
  <c r="L56" i="7" s="1"/>
  <c r="F56" i="7"/>
  <c r="J56" i="7"/>
  <c r="M56" i="7" s="1"/>
  <c r="G56" i="7"/>
  <c r="H29" i="7"/>
  <c r="E22" i="1" l="1"/>
  <c r="H21" i="1"/>
  <c r="E9" i="1"/>
  <c r="E27" i="8"/>
  <c r="J21" i="1"/>
  <c r="L21" i="1"/>
  <c r="M21" i="1"/>
  <c r="P14" i="5"/>
  <c r="N25" i="5"/>
  <c r="N14" i="5"/>
  <c r="J25" i="5" l="1"/>
  <c r="E36" i="7"/>
  <c r="D36" i="7"/>
  <c r="F17" i="1" s="1"/>
  <c r="H37" i="7"/>
  <c r="F37" i="7"/>
  <c r="G37" i="7"/>
  <c r="E27" i="6"/>
  <c r="E26" i="6" s="1"/>
  <c r="H14" i="6"/>
  <c r="I9" i="1"/>
  <c r="F9" i="1"/>
  <c r="G14" i="6"/>
  <c r="F14" i="6"/>
  <c r="G14" i="1"/>
  <c r="I17" i="1" l="1"/>
  <c r="J15" i="6"/>
  <c r="J13" i="6"/>
  <c r="J10" i="6"/>
  <c r="J14" i="6"/>
  <c r="J12" i="6"/>
  <c r="C36" i="7"/>
  <c r="C17" i="1" s="1"/>
  <c r="G21" i="1"/>
  <c r="I37" i="7"/>
  <c r="K37" i="7"/>
  <c r="L37" i="7" s="1"/>
  <c r="C9" i="1"/>
  <c r="K53" i="7"/>
  <c r="L53" i="7" s="1"/>
  <c r="K52" i="7"/>
  <c r="L52" i="7" s="1"/>
  <c r="K50" i="7"/>
  <c r="L50" i="7" s="1"/>
  <c r="K49" i="7"/>
  <c r="L49" i="7" s="1"/>
  <c r="K48" i="7"/>
  <c r="L48" i="7" s="1"/>
  <c r="K47" i="7"/>
  <c r="L47" i="7" s="1"/>
  <c r="K46" i="7"/>
  <c r="L46" i="7" s="1"/>
  <c r="K44" i="7"/>
  <c r="L44" i="7" s="1"/>
  <c r="K43" i="7"/>
  <c r="L43" i="7" s="1"/>
  <c r="K42" i="7"/>
  <c r="L42" i="7" s="1"/>
  <c r="K41" i="7"/>
  <c r="L41" i="7" s="1"/>
  <c r="K40" i="7"/>
  <c r="L40" i="7" s="1"/>
  <c r="K38" i="7"/>
  <c r="L38" i="7" s="1"/>
  <c r="K35" i="7"/>
  <c r="L35" i="7" s="1"/>
  <c r="K34" i="7"/>
  <c r="L34" i="7" s="1"/>
  <c r="K33" i="7"/>
  <c r="L33" i="7" s="1"/>
  <c r="K32" i="7"/>
  <c r="L32" i="7" s="1"/>
  <c r="K30" i="7"/>
  <c r="L30" i="7" s="1"/>
  <c r="K29" i="7"/>
  <c r="L29" i="7" s="1"/>
  <c r="K28" i="7"/>
  <c r="L28" i="7" s="1"/>
  <c r="K27" i="7"/>
  <c r="L27" i="7" s="1"/>
  <c r="K26" i="7"/>
  <c r="L26" i="7" s="1"/>
  <c r="K25" i="7"/>
  <c r="L25" i="7" s="1"/>
  <c r="K24" i="7"/>
  <c r="L24" i="7" s="1"/>
  <c r="K22" i="7"/>
  <c r="L22" i="7" s="1"/>
  <c r="K21" i="7"/>
  <c r="L21" i="7" s="1"/>
  <c r="K19" i="7"/>
  <c r="L19" i="7" s="1"/>
  <c r="K18" i="7"/>
  <c r="L18" i="7" s="1"/>
  <c r="K16" i="7"/>
  <c r="L16" i="7" s="1"/>
  <c r="K15" i="7"/>
  <c r="L15" i="7" s="1"/>
  <c r="K14" i="7"/>
  <c r="L14" i="7" s="1"/>
  <c r="K12" i="7"/>
  <c r="L12" i="7" s="1"/>
  <c r="K11" i="7"/>
  <c r="L11" i="7" s="1"/>
  <c r="K10" i="7"/>
  <c r="L10" i="7" s="1"/>
  <c r="K36" i="7" l="1"/>
  <c r="L36" i="7" s="1"/>
  <c r="J36" i="7"/>
  <c r="M36" i="7" s="1"/>
  <c r="I9" i="6"/>
  <c r="D22" i="1" l="1"/>
  <c r="C27" i="8" l="1"/>
  <c r="H27" i="8"/>
  <c r="G27" i="8"/>
  <c r="F27" i="8" l="1"/>
  <c r="K17" i="1"/>
  <c r="F42" i="6" l="1"/>
  <c r="D36" i="6"/>
  <c r="E36" i="6"/>
  <c r="D28" i="6"/>
  <c r="H27" i="6"/>
  <c r="H36" i="6" l="1"/>
  <c r="I36" i="6"/>
  <c r="G36" i="6"/>
  <c r="G27" i="6"/>
  <c r="E28" i="6"/>
  <c r="F20" i="6"/>
  <c r="G20" i="6"/>
  <c r="G10" i="6"/>
  <c r="I28" i="6" l="1"/>
  <c r="L17" i="1"/>
  <c r="K9" i="1"/>
  <c r="F13" i="1" l="1"/>
  <c r="L9" i="1"/>
  <c r="G53" i="7" l="1"/>
  <c r="G52" i="7"/>
  <c r="G50" i="7"/>
  <c r="G49" i="7"/>
  <c r="G48" i="7"/>
  <c r="G47" i="7"/>
  <c r="G46" i="7"/>
  <c r="G44" i="7"/>
  <c r="G43" i="7"/>
  <c r="G42" i="7"/>
  <c r="G41" i="7"/>
  <c r="G40" i="7"/>
  <c r="G38" i="7"/>
  <c r="G35" i="7"/>
  <c r="G34" i="7"/>
  <c r="G33" i="7"/>
  <c r="G32" i="7"/>
  <c r="G30" i="7"/>
  <c r="G29" i="7"/>
  <c r="G28" i="7"/>
  <c r="G27" i="7"/>
  <c r="G26" i="7"/>
  <c r="G24" i="7"/>
  <c r="G21" i="7"/>
  <c r="G19" i="7"/>
  <c r="G18" i="7"/>
  <c r="G16" i="7"/>
  <c r="G12" i="7"/>
  <c r="G11" i="7"/>
  <c r="G10" i="7"/>
  <c r="F15" i="7"/>
  <c r="E51" i="7"/>
  <c r="E45" i="7"/>
  <c r="I18" i="1" s="1"/>
  <c r="E39" i="7"/>
  <c r="I16" i="1"/>
  <c r="E23" i="7"/>
  <c r="I15" i="1" s="1"/>
  <c r="E20" i="7"/>
  <c r="E17" i="7"/>
  <c r="D51" i="7"/>
  <c r="D45" i="7"/>
  <c r="F18" i="1" s="1"/>
  <c r="D39" i="7"/>
  <c r="F16" i="1"/>
  <c r="D20" i="7"/>
  <c r="D17" i="7"/>
  <c r="I53" i="7"/>
  <c r="F53" i="7"/>
  <c r="I52" i="7"/>
  <c r="H52" i="7"/>
  <c r="F52" i="7"/>
  <c r="C51" i="7"/>
  <c r="I50" i="7"/>
  <c r="H50" i="7"/>
  <c r="F50" i="7"/>
  <c r="I49" i="7"/>
  <c r="H49" i="7"/>
  <c r="F49" i="7"/>
  <c r="I48" i="7"/>
  <c r="H48" i="7"/>
  <c r="F48" i="7"/>
  <c r="I47" i="7"/>
  <c r="H47" i="7"/>
  <c r="F47" i="7"/>
  <c r="I46" i="7"/>
  <c r="H46" i="7"/>
  <c r="F46" i="7"/>
  <c r="C45" i="7"/>
  <c r="C18" i="1" s="1"/>
  <c r="C39" i="7"/>
  <c r="I44" i="7"/>
  <c r="H44" i="7"/>
  <c r="F44" i="7"/>
  <c r="I43" i="7"/>
  <c r="F43" i="7"/>
  <c r="I42" i="7"/>
  <c r="F42" i="7"/>
  <c r="I41" i="7"/>
  <c r="F41" i="7"/>
  <c r="I40" i="7"/>
  <c r="F40" i="7"/>
  <c r="I38" i="7"/>
  <c r="F38" i="7"/>
  <c r="I36" i="7"/>
  <c r="H35" i="7"/>
  <c r="F35" i="7"/>
  <c r="I34" i="7"/>
  <c r="H34" i="7"/>
  <c r="F34" i="7"/>
  <c r="I33" i="7"/>
  <c r="H33" i="7"/>
  <c r="F33" i="7"/>
  <c r="I32" i="7"/>
  <c r="H32" i="7"/>
  <c r="F32" i="7"/>
  <c r="C23" i="7"/>
  <c r="C15" i="1" s="1"/>
  <c r="I28" i="7"/>
  <c r="H28" i="7"/>
  <c r="F28" i="7"/>
  <c r="I30" i="7"/>
  <c r="H30" i="7"/>
  <c r="F30" i="7"/>
  <c r="I29" i="7"/>
  <c r="F29" i="7"/>
  <c r="I27" i="7"/>
  <c r="H27" i="7"/>
  <c r="F27" i="7"/>
  <c r="I26" i="7"/>
  <c r="H26" i="7"/>
  <c r="F26" i="7"/>
  <c r="I24" i="7"/>
  <c r="H24" i="7"/>
  <c r="F24" i="7"/>
  <c r="I19" i="7"/>
  <c r="H19" i="7"/>
  <c r="F19" i="7"/>
  <c r="I18" i="7"/>
  <c r="H18" i="7"/>
  <c r="F18" i="7"/>
  <c r="C17" i="7"/>
  <c r="C8" i="7" s="1"/>
  <c r="O56" i="7" s="1"/>
  <c r="F22" i="7"/>
  <c r="F21" i="7"/>
  <c r="I16" i="7"/>
  <c r="H16" i="7"/>
  <c r="F16" i="7"/>
  <c r="I12" i="7"/>
  <c r="H12" i="7"/>
  <c r="F12" i="7"/>
  <c r="I11" i="7"/>
  <c r="H11" i="7"/>
  <c r="F11" i="7"/>
  <c r="H10" i="7"/>
  <c r="E8" i="7" l="1"/>
  <c r="D8" i="7"/>
  <c r="C13" i="1"/>
  <c r="I17" i="7"/>
  <c r="C16" i="1"/>
  <c r="F20" i="7"/>
  <c r="F14" i="1"/>
  <c r="H14" i="1" s="1"/>
  <c r="I20" i="7"/>
  <c r="G20" i="7"/>
  <c r="I14" i="1"/>
  <c r="H20" i="7"/>
  <c r="I13" i="1"/>
  <c r="K13" i="1" s="1"/>
  <c r="I31" i="7"/>
  <c r="K16" i="1"/>
  <c r="L16" i="1"/>
  <c r="F15" i="1"/>
  <c r="K15" i="1" s="1"/>
  <c r="K18" i="1"/>
  <c r="L18" i="1"/>
  <c r="K31" i="7"/>
  <c r="L31" i="7" s="1"/>
  <c r="J31" i="7"/>
  <c r="K45" i="7"/>
  <c r="L45" i="7" s="1"/>
  <c r="J45" i="7"/>
  <c r="M45" i="7" s="1"/>
  <c r="K23" i="7"/>
  <c r="L23" i="7" s="1"/>
  <c r="J23" i="7"/>
  <c r="M23" i="7" s="1"/>
  <c r="J9" i="7"/>
  <c r="M9" i="7" s="1"/>
  <c r="I45" i="7"/>
  <c r="F39" i="7"/>
  <c r="K39" i="7"/>
  <c r="L39" i="7" s="1"/>
  <c r="K51" i="7"/>
  <c r="L51" i="7" s="1"/>
  <c r="G36" i="7"/>
  <c r="G39" i="7"/>
  <c r="G45" i="7"/>
  <c r="G51" i="7"/>
  <c r="F36" i="7"/>
  <c r="G31" i="7"/>
  <c r="H23" i="7"/>
  <c r="G23" i="7"/>
  <c r="K20" i="7"/>
  <c r="L20" i="7" s="1"/>
  <c r="K17" i="7"/>
  <c r="L17" i="7" s="1"/>
  <c r="G17" i="7"/>
  <c r="I9" i="7"/>
  <c r="K9" i="7"/>
  <c r="L9" i="7" s="1"/>
  <c r="G9" i="7"/>
  <c r="I51" i="7"/>
  <c r="F51" i="7"/>
  <c r="I39" i="7"/>
  <c r="H39" i="7"/>
  <c r="H31" i="7"/>
  <c r="F23" i="7"/>
  <c r="F17" i="7"/>
  <c r="H45" i="7"/>
  <c r="F31" i="7"/>
  <c r="H17" i="7"/>
  <c r="F45" i="7"/>
  <c r="H36" i="7"/>
  <c r="I23" i="7"/>
  <c r="H9" i="7"/>
  <c r="F10" i="7"/>
  <c r="I10" i="7"/>
  <c r="F9" i="7"/>
  <c r="D17" i="6"/>
  <c r="D16" i="6" s="1"/>
  <c r="E17" i="6"/>
  <c r="H9" i="6"/>
  <c r="F15" i="6"/>
  <c r="F41" i="6"/>
  <c r="F38" i="6"/>
  <c r="F37" i="6"/>
  <c r="F35" i="6"/>
  <c r="F33" i="6"/>
  <c r="F27" i="6"/>
  <c r="F24" i="6"/>
  <c r="F23" i="6"/>
  <c r="F22" i="6"/>
  <c r="F21" i="6"/>
  <c r="F19" i="6"/>
  <c r="F18" i="6"/>
  <c r="F13" i="6"/>
  <c r="F12" i="6"/>
  <c r="F10" i="6"/>
  <c r="H35" i="6"/>
  <c r="G35" i="6"/>
  <c r="H33" i="6"/>
  <c r="G33" i="6"/>
  <c r="G23" i="6"/>
  <c r="H22" i="6"/>
  <c r="G22" i="6"/>
  <c r="H21" i="6"/>
  <c r="G21" i="6"/>
  <c r="H19" i="6"/>
  <c r="G19" i="6"/>
  <c r="H18" i="6"/>
  <c r="G18" i="6"/>
  <c r="H13" i="6"/>
  <c r="G13" i="6"/>
  <c r="H12" i="6"/>
  <c r="G12" i="6"/>
  <c r="H10" i="6"/>
  <c r="E25" i="6"/>
  <c r="D25" i="6"/>
  <c r="F28" i="6"/>
  <c r="C34" i="6"/>
  <c r="C10" i="1"/>
  <c r="D8" i="1"/>
  <c r="E16" i="6" l="1"/>
  <c r="I17" i="6"/>
  <c r="I22" i="1"/>
  <c r="L14" i="1"/>
  <c r="M14" i="1"/>
  <c r="C25" i="6"/>
  <c r="C11" i="1" s="1"/>
  <c r="L13" i="1"/>
  <c r="F22" i="1"/>
  <c r="J14" i="1"/>
  <c r="K14" i="1"/>
  <c r="K22" i="1" s="1"/>
  <c r="N56" i="7"/>
  <c r="N20" i="7"/>
  <c r="L15" i="1"/>
  <c r="N54" i="7"/>
  <c r="N45" i="7"/>
  <c r="N31" i="7"/>
  <c r="N23" i="7"/>
  <c r="N9" i="7"/>
  <c r="N36" i="7"/>
  <c r="I34" i="6"/>
  <c r="I11" i="1"/>
  <c r="O11" i="1" s="1"/>
  <c r="I26" i="6"/>
  <c r="D8" i="6"/>
  <c r="F10" i="1"/>
  <c r="C8" i="1"/>
  <c r="H26" i="6"/>
  <c r="F26" i="6"/>
  <c r="F11" i="1"/>
  <c r="F36" i="6"/>
  <c r="F34" i="6"/>
  <c r="H8" i="7"/>
  <c r="F8" i="7"/>
  <c r="F17" i="6"/>
  <c r="H17" i="6"/>
  <c r="I10" i="1"/>
  <c r="M10" i="1" s="1"/>
  <c r="G17" i="6"/>
  <c r="G9" i="6"/>
  <c r="F9" i="6"/>
  <c r="G26" i="6"/>
  <c r="G34" i="6"/>
  <c r="H34" i="6"/>
  <c r="G28" i="6"/>
  <c r="H28" i="6"/>
  <c r="C8" i="6"/>
  <c r="M18" i="1"/>
  <c r="M17" i="1"/>
  <c r="M16" i="1"/>
  <c r="M15" i="1"/>
  <c r="M13" i="1"/>
  <c r="M9" i="1"/>
  <c r="H13" i="1"/>
  <c r="F25" i="1" l="1"/>
  <c r="F26" i="1" s="1"/>
  <c r="N22" i="1"/>
  <c r="O22" i="1" s="1"/>
  <c r="K25" i="6"/>
  <c r="E8" i="6"/>
  <c r="L11" i="1"/>
  <c r="K11" i="1"/>
  <c r="K10" i="1"/>
  <c r="L10" i="1"/>
  <c r="I8" i="1"/>
  <c r="O8" i="1" s="1"/>
  <c r="I16" i="6"/>
  <c r="F8" i="1"/>
  <c r="F12" i="1"/>
  <c r="F23" i="1" s="1"/>
  <c r="M11" i="1"/>
  <c r="I25" i="6"/>
  <c r="C7" i="6"/>
  <c r="F25" i="6"/>
  <c r="G25" i="6"/>
  <c r="D7" i="6"/>
  <c r="F16" i="6"/>
  <c r="G16" i="6"/>
  <c r="H16" i="6"/>
  <c r="H25" i="6"/>
  <c r="H18" i="1"/>
  <c r="H17" i="1"/>
  <c r="H16" i="1"/>
  <c r="H15" i="1"/>
  <c r="J18" i="1"/>
  <c r="J17" i="1"/>
  <c r="J16" i="1"/>
  <c r="J15" i="1"/>
  <c r="J13" i="1"/>
  <c r="J11" i="1"/>
  <c r="J10" i="1"/>
  <c r="J9" i="1"/>
  <c r="I12" i="1"/>
  <c r="G18" i="1"/>
  <c r="G16" i="1"/>
  <c r="G13" i="1"/>
  <c r="G9" i="1"/>
  <c r="C12" i="1"/>
  <c r="L25" i="5"/>
  <c r="H25" i="5"/>
  <c r="C25" i="5"/>
  <c r="L14" i="5"/>
  <c r="J14" i="5"/>
  <c r="H14" i="5"/>
  <c r="F14" i="5"/>
  <c r="C14" i="5"/>
  <c r="H8" i="6" l="1"/>
  <c r="G8" i="6"/>
  <c r="F8" i="6"/>
  <c r="N12" i="1"/>
  <c r="C27" i="5"/>
  <c r="E7" i="6"/>
  <c r="K8" i="1"/>
  <c r="M8" i="1"/>
  <c r="L8" i="1"/>
  <c r="J8" i="1"/>
  <c r="J22" i="1"/>
  <c r="H22" i="1"/>
  <c r="J12" i="1"/>
  <c r="E8" i="1"/>
  <c r="K12" i="1"/>
  <c r="L12" i="1"/>
  <c r="M12" i="1"/>
  <c r="I23" i="1"/>
  <c r="L22" i="1"/>
  <c r="F7" i="6"/>
  <c r="H9" i="1"/>
  <c r="H11" i="1"/>
  <c r="H10" i="1"/>
  <c r="G11" i="1"/>
  <c r="G15" i="1"/>
  <c r="G17" i="1"/>
  <c r="E12" i="1"/>
  <c r="G10" i="1"/>
  <c r="K10" i="6" l="1"/>
  <c r="K14" i="6"/>
  <c r="G7" i="6"/>
  <c r="I7" i="6"/>
  <c r="J25" i="6"/>
  <c r="H7" i="6"/>
  <c r="J9" i="6"/>
  <c r="J16" i="6"/>
  <c r="G22" i="1"/>
  <c r="J23" i="1"/>
  <c r="G8" i="1"/>
  <c r="H8" i="1"/>
  <c r="H12" i="1"/>
  <c r="H23" i="1" s="1"/>
  <c r="E23" i="1"/>
  <c r="G14" i="5"/>
  <c r="D12" i="1"/>
  <c r="O12" i="1" s="1"/>
  <c r="G12" i="1" l="1"/>
  <c r="G23" i="1" s="1"/>
  <c r="K23" i="1"/>
  <c r="I14" i="5"/>
  <c r="K14" i="5" l="1"/>
  <c r="O14" i="5" l="1"/>
  <c r="M14" i="5"/>
  <c r="D23" i="1"/>
  <c r="K55" i="7"/>
  <c r="L55" i="7" s="1"/>
  <c r="C20" i="1"/>
  <c r="J54" i="7" l="1"/>
  <c r="M54" i="7" s="1"/>
  <c r="K54" i="7"/>
  <c r="L54" i="7" s="1"/>
  <c r="Q14" i="5"/>
  <c r="O54" i="7" l="1"/>
  <c r="J8" i="7"/>
  <c r="N8" i="7" s="1"/>
  <c r="O36" i="7"/>
  <c r="O45" i="7"/>
  <c r="O31" i="7"/>
  <c r="O23" i="7"/>
  <c r="O9" i="7"/>
  <c r="C22" i="1"/>
  <c r="G8" i="7"/>
  <c r="I8" i="7"/>
  <c r="C23" i="1" l="1"/>
  <c r="M22" i="1"/>
  <c r="P25" i="5"/>
  <c r="F25" i="5" l="1"/>
  <c r="G25" i="5"/>
  <c r="G27" i="5" s="1"/>
  <c r="I25" i="5" l="1"/>
  <c r="I27" i="5" s="1"/>
  <c r="K25" i="5" l="1"/>
  <c r="K27" i="5" s="1"/>
  <c r="M25" i="5" l="1"/>
  <c r="M27" i="5" s="1"/>
  <c r="O25" i="5" l="1"/>
  <c r="O27" i="5" s="1"/>
  <c r="Q27" i="5" l="1"/>
</calcChain>
</file>

<file path=xl/sharedStrings.xml><?xml version="1.0" encoding="utf-8"?>
<sst xmlns="http://schemas.openxmlformats.org/spreadsheetml/2006/main" count="306" uniqueCount="229">
  <si>
    <t>Внесение изменений</t>
  </si>
  <si>
    <t>Наименование видов доходов, статей расходов</t>
  </si>
  <si>
    <t>(тыс. рублей)</t>
  </si>
  <si>
    <t>ДОХОДЫ</t>
  </si>
  <si>
    <t>№ раздела</t>
  </si>
  <si>
    <t>Итого доходов</t>
  </si>
  <si>
    <t>РАСХОДЫ</t>
  </si>
  <si>
    <t>01</t>
  </si>
  <si>
    <t>03</t>
  </si>
  <si>
    <t>04</t>
  </si>
  <si>
    <t>05</t>
  </si>
  <si>
    <t>08</t>
  </si>
  <si>
    <t>10</t>
  </si>
  <si>
    <t>11</t>
  </si>
  <si>
    <t>Итого расходов</t>
  </si>
  <si>
    <t>Дефицит</t>
  </si>
  <si>
    <t>Утверж-дённые назначения</t>
  </si>
  <si>
    <t>Сумма изм.</t>
  </si>
  <si>
    <t>Итоговое значение</t>
  </si>
  <si>
    <t>Общегосударственные расходы</t>
  </si>
  <si>
    <t>Национальная экономика</t>
  </si>
  <si>
    <t>Жилищно-коммунальное хозяйство</t>
  </si>
  <si>
    <t>Социальная политика</t>
  </si>
  <si>
    <t>Культура, кинематография</t>
  </si>
  <si>
    <t>Физическая культура и спорт</t>
  </si>
  <si>
    <t>Налоговые доходы</t>
  </si>
  <si>
    <t>Неналоговые доходы</t>
  </si>
  <si>
    <t>Безвозмездные поступления</t>
  </si>
  <si>
    <t>Таблица № 1</t>
  </si>
  <si>
    <t>Отклонение (гр.5 - гр.4)</t>
  </si>
  <si>
    <t>Отклонение (гр.6 - гр.5)</t>
  </si>
  <si>
    <t>Утверж-дённые бюджетные назначения в отчёте ф. 0503117</t>
  </si>
  <si>
    <t>Доходы - всего, в том числе:</t>
  </si>
  <si>
    <t xml:space="preserve">                    налоговые доходы</t>
  </si>
  <si>
    <t xml:space="preserve">                    неналоговые доходы</t>
  </si>
  <si>
    <t>налоговые и неналоговые доходы, в том числе:</t>
  </si>
  <si>
    <t xml:space="preserve">   налоговые доходы, в том числе:</t>
  </si>
  <si>
    <t xml:space="preserve">   НДФЛ</t>
  </si>
  <si>
    <t xml:space="preserve">   доходы от использования имущества, находящегося в муниципальной собственности</t>
  </si>
  <si>
    <t>Наименование видов доходов</t>
  </si>
  <si>
    <t xml:space="preserve">  доходы от оказания платных услуг и компенсации затрат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</si>
  <si>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</si>
  <si>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</si>
  <si>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 xml:space="preserve">  прочие неналоговые доходы</t>
  </si>
  <si>
    <t xml:space="preserve">   неналоговые доходы, в том числе:</t>
  </si>
  <si>
    <t>безвозмездные поступления, в том числе:</t>
  </si>
  <si>
    <t xml:space="preserve">   дотации, в том числе:</t>
  </si>
  <si>
    <t xml:space="preserve">   субсидии, в том числе:</t>
  </si>
  <si>
    <t xml:space="preserve">   субвенции, в том числе:</t>
  </si>
  <si>
    <t xml:space="preserve">   иные межбюджетные трансферты, в том числе:</t>
  </si>
  <si>
    <t>Таблица № 3</t>
  </si>
  <si>
    <t>Расходы - всего, в том числе:</t>
  </si>
  <si>
    <t>№ раздела/подраздела</t>
  </si>
  <si>
    <t>0102</t>
  </si>
  <si>
    <t>0100</t>
  </si>
  <si>
    <t>0103</t>
  </si>
  <si>
    <t>0104</t>
  </si>
  <si>
    <t>0106</t>
  </si>
  <si>
    <t>0113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</si>
  <si>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</si>
  <si>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</si>
  <si>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</si>
  <si>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</si>
  <si>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</si>
  <si>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0200</t>
  </si>
  <si>
    <t>0203</t>
  </si>
  <si>
    <t>0204</t>
  </si>
  <si>
    <t>Национальная оборона, в том числе:</t>
  </si>
  <si>
    <t>Мобилизационная и вневойсковая подготовка</t>
  </si>
  <si>
    <t>Мобилизационная подготовка экономики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</si>
  <si>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</si>
  <si>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</si>
  <si>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</si>
  <si>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0302</t>
  </si>
  <si>
    <t>Органы внутренних дел</t>
  </si>
  <si>
    <t>0400</t>
  </si>
  <si>
    <t>0401</t>
  </si>
  <si>
    <t>0402</t>
  </si>
  <si>
    <t>0405</t>
  </si>
  <si>
    <t>0406</t>
  </si>
  <si>
    <t>0412</t>
  </si>
  <si>
    <t>Общеэкономические вопросы</t>
  </si>
  <si>
    <t>Топливно-энергетический комплекс</t>
  </si>
  <si>
    <t>Сельское хозяйство и рыболовство</t>
  </si>
  <si>
    <t>Водное хозяйство</t>
  </si>
  <si>
    <t>0408</t>
  </si>
  <si>
    <t>Транспорт</t>
  </si>
  <si>
    <t>0409</t>
  </si>
  <si>
    <t>Дорожное хозяйство (дорожные фонды)</t>
  </si>
  <si>
    <t>Другие вопросы в области национальной экономики</t>
  </si>
  <si>
    <t>0500</t>
  </si>
  <si>
    <t>0501</t>
  </si>
  <si>
    <t>0502</t>
  </si>
  <si>
    <t>0503</t>
  </si>
  <si>
    <t>Жилищное хозяйство</t>
  </si>
  <si>
    <t>Коммунальное хозяйство</t>
  </si>
  <si>
    <t>Благоустройство</t>
  </si>
  <si>
    <t>0800</t>
  </si>
  <si>
    <t>0801</t>
  </si>
  <si>
    <t>Культура</t>
  </si>
  <si>
    <t>0900</t>
  </si>
  <si>
    <t>Здравоохранение, в том числе:</t>
  </si>
  <si>
    <t>0901</t>
  </si>
  <si>
    <t>0902</t>
  </si>
  <si>
    <t>0904</t>
  </si>
  <si>
    <t>0906</t>
  </si>
  <si>
    <t>0909</t>
  </si>
  <si>
    <t>Другие вопросы в области здравоохранения</t>
  </si>
  <si>
    <t>Стационарная медицинская помощь</t>
  </si>
  <si>
    <t>Амбулаторная помощь</t>
  </si>
  <si>
    <t>Скорая медицинская помощь</t>
  </si>
  <si>
    <t>Подготовка, переработка, хранение и обеспечение безопасности донорской крови и ее компонентов</t>
  </si>
  <si>
    <t>1000</t>
  </si>
  <si>
    <t>1001</t>
  </si>
  <si>
    <t>1002</t>
  </si>
  <si>
    <t>1003</t>
  </si>
  <si>
    <t>1004</t>
  </si>
  <si>
    <t>1006</t>
  </si>
  <si>
    <t>Пенсионное обеспечение</t>
  </si>
  <si>
    <t>Социальное обслуживание населения</t>
  </si>
  <si>
    <t>Охрана семьи и детства</t>
  </si>
  <si>
    <t>Социальное обеспечение населения</t>
  </si>
  <si>
    <t>Другие вопросы в области социальной политики</t>
  </si>
  <si>
    <t>1100</t>
  </si>
  <si>
    <t>1101</t>
  </si>
  <si>
    <t>1102</t>
  </si>
  <si>
    <t>Физическая культура и спорт, в том числе:</t>
  </si>
  <si>
    <t>Физическая культура</t>
  </si>
  <si>
    <t>Массовый спорт</t>
  </si>
  <si>
    <t>0111</t>
  </si>
  <si>
    <t>Резервные фонды</t>
  </si>
  <si>
    <t>Таблица № 4</t>
  </si>
  <si>
    <t>Отклонение (гр.9 - гр.4)</t>
  </si>
  <si>
    <t>Отклонение (гр.9 - гр.6)</t>
  </si>
  <si>
    <t>Отклонение (гр.4 - гр.3)</t>
  </si>
  <si>
    <t xml:space="preserve">   безвозмездные поступления от негосударственных организаций</t>
  </si>
  <si>
    <t>Таблица № 5</t>
  </si>
  <si>
    <t>КОСГУ</t>
  </si>
  <si>
    <t>211</t>
  </si>
  <si>
    <t>212</t>
  </si>
  <si>
    <t>213</t>
  </si>
  <si>
    <t>221</t>
  </si>
  <si>
    <t>222</t>
  </si>
  <si>
    <t>223</t>
  </si>
  <si>
    <t>224</t>
  </si>
  <si>
    <t>225</t>
  </si>
  <si>
    <t>226</t>
  </si>
  <si>
    <t>241</t>
  </si>
  <si>
    <t>242</t>
  </si>
  <si>
    <t>251</t>
  </si>
  <si>
    <t>262</t>
  </si>
  <si>
    <t>263</t>
  </si>
  <si>
    <t>290</t>
  </si>
  <si>
    <t>310</t>
  </si>
  <si>
    <t>340</t>
  </si>
  <si>
    <t>(тыс. руб.)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</si>
  <si>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</si>
  <si>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</si>
  <si>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</si>
  <si>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</si>
  <si>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 xml:space="preserve">   единый сельскохозяйственный налог</t>
  </si>
  <si>
    <t xml:space="preserve">   налог на имущество физических лиц</t>
  </si>
  <si>
    <t xml:space="preserve">   земельный налог</t>
  </si>
  <si>
    <t xml:space="preserve">   прочие налоги</t>
  </si>
  <si>
    <t xml:space="preserve">   дотации бюджетам поселений на выравнивание бюджетной обеспеченности </t>
  </si>
  <si>
    <t xml:space="preserve">   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</si>
  <si>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 субсидии бюджетам поселений на обеспечение мероприятий по капитальному ремонту многоквартирных домов за счет средств бюджетов</t>
  </si>
  <si>
    <t xml:space="preserve">   прочие субсидии бюджетам поселений</t>
  </si>
  <si>
    <t>1200</t>
  </si>
  <si>
    <t>0804</t>
  </si>
  <si>
    <t>Другие вопросы в области культуры, кинематографии</t>
  </si>
  <si>
    <t>1202</t>
  </si>
  <si>
    <t>Периодическая печать и издательства</t>
  </si>
  <si>
    <t>Отклонение (гр.5 - гр.3)</t>
  </si>
  <si>
    <t>0107</t>
  </si>
  <si>
    <t>Обеспечение проведения выборов и референдумов</t>
  </si>
  <si>
    <t>231</t>
  </si>
  <si>
    <t>Номер и дата решения сессии Совета депутатов города Каргата</t>
  </si>
  <si>
    <t>Налоговые и неналоговые доходы, в том числе:</t>
  </si>
  <si>
    <t>Национальная безопасность и правоохранительная деятельность</t>
  </si>
  <si>
    <t>1300</t>
  </si>
  <si>
    <t>1301</t>
  </si>
  <si>
    <t>Обслуживание государственного внутреннего и муниципального долга</t>
  </si>
  <si>
    <t>Исполнение бюджета за 2014 год</t>
  </si>
  <si>
    <t>Отклонение (гр.4 - гр.2)</t>
  </si>
  <si>
    <t xml:space="preserve">   прочие доходы</t>
  </si>
  <si>
    <t>0505</t>
  </si>
  <si>
    <t>Другие вопросы в области жилищно-коммунального хозяйства</t>
  </si>
  <si>
    <t>Анализ исполнения бюджета города Каргата за 2015 год</t>
  </si>
  <si>
    <t>Анализ исполнения бюджета города Каргата за 2015 год по доходам</t>
  </si>
  <si>
    <t>Анализ исполнения бюджета города Каргата за 2015 год по расходам</t>
  </si>
  <si>
    <t>Анализ исполнения бюджета города Каргата за 2015 год по расходам в разрезе КОСГУ</t>
  </si>
  <si>
    <t>Исполнение бюджета за 2015 год</t>
  </si>
  <si>
    <t>Процент исполнения к плану 2015 года (гр.9 / гр.6)</t>
  </si>
  <si>
    <t>Факт 2015 года к факту 2014 года (Гр.9 / гр.3)</t>
  </si>
  <si>
    <t>Плановые назначения на 2015 год</t>
  </si>
  <si>
    <t>Процент исполнения к плану 2015 года (гр.4/гр.3)</t>
  </si>
  <si>
    <t>Факт 2015 года к факту 2014 года (гр.4/гр.2)</t>
  </si>
  <si>
    <t xml:space="preserve">   акцизы</t>
  </si>
  <si>
    <t>Процент исполнения к плану 2015 года (гр.6 / гр.5)</t>
  </si>
  <si>
    <t>Факт 2015 года к факту 2014 года (Гр.5 / гр.2)</t>
  </si>
  <si>
    <t>Уточнённые назначения на 2015 год</t>
  </si>
  <si>
    <t>№ 326 от 26.12.2014</t>
  </si>
  <si>
    <t>№ 328 от 25.02.2015</t>
  </si>
  <si>
    <t>№ 329 от 16.04.2015</t>
  </si>
  <si>
    <t>№ 332 от 07.05.2015</t>
  </si>
  <si>
    <t>№ 348 от 08.09.2015</t>
  </si>
  <si>
    <t>№ 9 от 30.09.2015</t>
  </si>
  <si>
    <t>№ 10 от 13.11.2015</t>
  </si>
  <si>
    <t>№ 17 от 30.11.2015</t>
  </si>
  <si>
    <t>№ 22 от 25.12.2015</t>
  </si>
  <si>
    <t>Уточ-нённые назначения решением   № 22 от 25.12.2015</t>
  </si>
  <si>
    <t>Утверж-дённые назначения решением   № 326 от 26.12.2014</t>
  </si>
  <si>
    <t xml:space="preserve">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</si>
  <si>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 xml:space="preserve">   субвенции бюджетам поселений на выполнение передаваемых полномочий субъектов РФ</t>
  </si>
  <si>
    <t xml:space="preserve">  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</si>
  <si>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поселений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</si>
  <si>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прочие межбюджетные трансферты, передаваемые бюджетам поселений</t>
  </si>
  <si>
    <t xml:space="preserve">   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</si>
  <si>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доходы от сдачи в аренду имущества, находящегося в оперативном управлении органов управления поселений</t>
  </si>
  <si>
    <t xml:space="preserve">   субсидии бюджетам на осуществление дорожной деятельности в отношении автомобильных дорог общего пользования</t>
  </si>
  <si>
    <t xml:space="preserve">   субсидии бюджетам поселений на софинансирование капитальных вложений в объекты муниципальной собственности</t>
  </si>
  <si>
    <t xml:space="preserve">   прочие безвозмездные поступления</t>
  </si>
  <si>
    <t>№ 336 от 26.06.2015</t>
  </si>
  <si>
    <t>№ 343 от 23.07.2015</t>
  </si>
  <si>
    <t>З</t>
  </si>
  <si>
    <t>Общегосударственные вопросы</t>
  </si>
  <si>
    <t>Анализ изменений, внесённых в решение 51 сессии Совета депутатов города Каргата от 26.12.2014 № 326 "О бюджете муниципального образования города Каргата на 2015 годи плановый период 2016 и 2017 годов"</t>
  </si>
  <si>
    <t>Таблица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</si>
</sst>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0.0%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/>
    <xf numFmtId="49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164" fontId="11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165" fontId="5" fillId="0" borderId="1" xfId="1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5" fontId="10" fillId="0" borderId="1" xfId="1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/>
    <xf numFmtId="0" fontId="13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165" fontId="13" fillId="0" borderId="1" xfId="1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/>
    <xf numFmtId="0" fontId="11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5" fillId="0" borderId="1" xfId="0" applyFont="1" applyBorder="1" applyAlignment="1">
      <alignment vertical="center" wrapText="1"/>
    </xf>
    <xf numFmtId="164" fontId="15" fillId="0" borderId="1" xfId="0" applyNumberFormat="1" applyFont="1" applyBorder="1" applyAlignment="1">
      <alignment horizontal="right" vertical="center" wrapText="1"/>
    </xf>
    <xf numFmtId="165" fontId="15" fillId="0" borderId="1" xfId="1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/>
    <xf numFmtId="49" fontId="10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righ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65" fontId="18" fillId="0" borderId="1" xfId="1" applyNumberFormat="1" applyFont="1" applyBorder="1" applyAlignment="1">
      <alignment horizontal="righ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1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7" fillId="0" borderId="1" xfId="1" applyNumberFormat="1" applyFont="1" applyBorder="1" applyAlignment="1">
      <alignment horizontal="right" vertical="center" wrapText="1"/>
    </xf>
    <xf numFmtId="0" fontId="19" fillId="0" borderId="0" xfId="0" applyFont="1"/>
    <xf numFmtId="0" fontId="5" fillId="0" borderId="1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Alignment="1">
      <alignment vertical="center" wrapText="1"/>
    </xf>
    <xf numFmtId="165" fontId="2" fillId="0" borderId="0" xfId="1" applyNumberFormat="1" applyFont="1" applyAlignment="1">
      <alignment vertical="center" wrapText="1"/>
    </xf>
    <xf numFmtId="165" fontId="10" fillId="0" borderId="0" xfId="1" applyNumberFormat="1" applyFont="1" applyAlignment="1">
      <alignment vertical="center" wrapText="1"/>
    </xf>
    <xf numFmtId="164" fontId="10" fillId="0" borderId="0" xfId="0" applyNumberFormat="1" applyFont="1" applyAlignment="1">
      <alignment vertical="center" wrapText="1"/>
    </xf>
    <xf numFmtId="164" fontId="13" fillId="0" borderId="0" xfId="0" applyNumberFormat="1" applyFont="1" applyAlignment="1">
      <alignment vertical="center" wrapText="1"/>
    </xf>
    <xf numFmtId="164" fontId="15" fillId="0" borderId="0" xfId="0" applyNumberFormat="1" applyFont="1" applyAlignment="1">
      <alignment vertical="center" wrapText="1"/>
    </xf>
    <xf numFmtId="164" fontId="2" fillId="0" borderId="0" xfId="1" applyNumberFormat="1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5" fontId="5" fillId="0" borderId="0" xfId="1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 wrapText="1" indent="1"/>
    </xf>
    <xf numFmtId="164" fontId="5" fillId="0" borderId="1" xfId="0" applyNumberFormat="1" applyFont="1" applyBorder="1" applyAlignment="1">
      <alignment horizontal="right" vertical="center" indent="1"/>
    </xf>
    <xf numFmtId="165" fontId="2" fillId="0" borderId="1" xfId="1" applyNumberFormat="1" applyFont="1" applyBorder="1" applyAlignment="1">
      <alignment horizontal="right" vertical="center" wrapText="1" indent="1"/>
    </xf>
    <xf numFmtId="165" fontId="5" fillId="0" borderId="1" xfId="1" applyNumberFormat="1" applyFont="1" applyBorder="1" applyAlignment="1">
      <alignment horizontal="right" vertical="center" wrapText="1" indent="1"/>
    </xf>
    <xf numFmtId="164" fontId="7" fillId="0" borderId="0" xfId="0" applyNumberFormat="1" applyFont="1" applyAlignment="1">
      <alignment vertical="center" wrapText="1"/>
    </xf>
    <xf numFmtId="165" fontId="7" fillId="0" borderId="0" xfId="1" applyNumberFormat="1" applyFont="1" applyAlignment="1">
      <alignment vertical="center" wrapText="1"/>
    </xf>
    <xf numFmtId="0" fontId="9" fillId="0" borderId="1" xfId="0" applyFont="1" applyBorder="1" applyAlignment="1">
      <alignment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top" wrapText="1"/>
    </xf>
    <xf numFmtId="165" fontId="11" fillId="0" borderId="0" xfId="1" applyNumberFormat="1" applyFont="1" applyAlignment="1">
      <alignment vertical="center" wrapText="1"/>
    </xf>
    <xf numFmtId="165" fontId="13" fillId="0" borderId="0" xfId="1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5" fontId="3" fillId="0" borderId="0" xfId="1" applyNumberFormat="1" applyFont="1" applyAlignment="1">
      <alignment vertical="center" wrapText="1"/>
    </xf>
    <xf numFmtId="164" fontId="21" fillId="0" borderId="0" xfId="0" applyNumberFormat="1" applyFont="1" applyAlignment="1">
      <alignment vertical="center" wrapText="1"/>
    </xf>
    <xf numFmtId="165" fontId="22" fillId="0" borderId="0" xfId="1" applyNumberFormat="1" applyFont="1"/>
    <xf numFmtId="0" fontId="22" fillId="0" borderId="0" xfId="0" applyFont="1"/>
    <xf numFmtId="164" fontId="23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165" fontId="6" fillId="0" borderId="0" xfId="1" applyNumberFormat="1" applyFont="1" applyAlignment="1">
      <alignment vertical="center" wrapText="1"/>
    </xf>
    <xf numFmtId="165" fontId="24" fillId="0" borderId="0" xfId="1" applyNumberFormat="1" applyFont="1"/>
    <xf numFmtId="0" fontId="23" fillId="0" borderId="0" xfId="0" applyFont="1" applyAlignment="1">
      <alignment vertical="center" wrapText="1"/>
    </xf>
    <xf numFmtId="0" fontId="24" fillId="0" borderId="0" xfId="0" applyFont="1"/>
    <xf numFmtId="49" fontId="2" fillId="0" borderId="6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 wrapText="1" indent="1"/>
    </xf>
    <xf numFmtId="164" fontId="25" fillId="0" borderId="1" xfId="0" applyNumberFormat="1" applyFont="1" applyBorder="1" applyAlignment="1">
      <alignment horizontal="right" vertical="center" wrapText="1"/>
    </xf>
    <xf numFmtId="164" fontId="9" fillId="0" borderId="8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top" wrapText="1"/>
    </xf>
    <xf numFmtId="164" fontId="1" fillId="0" borderId="0" xfId="0" applyNumberFormat="1" applyFont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15" fillId="0" borderId="0" xfId="1" applyNumberFormat="1" applyFont="1" applyAlignment="1">
      <alignment vertical="center" wrapText="1"/>
    </xf>
    <xf numFmtId="164" fontId="15" fillId="0" borderId="0" xfId="2" applyNumberFormat="1" applyFont="1" applyAlignment="1">
      <alignment vertical="center" wrapText="1"/>
    </xf>
    <xf numFmtId="164" fontId="15" fillId="0" borderId="0" xfId="1" applyNumberFormat="1" applyFont="1" applyAlignment="1">
      <alignment vertical="center" wrapText="1"/>
    </xf>
    <xf numFmtId="164" fontId="6" fillId="0" borderId="0" xfId="1" applyNumberFormat="1" applyFont="1" applyAlignment="1">
      <alignment vertical="center" wrapText="1"/>
    </xf>
    <xf numFmtId="2" fontId="6" fillId="0" borderId="0" xfId="1" applyNumberFormat="1" applyFont="1" applyAlignment="1">
      <alignment vertical="center" wrapText="1"/>
    </xf>
    <xf numFmtId="164" fontId="26" fillId="0" borderId="1" xfId="0" applyNumberFormat="1" applyFont="1" applyBorder="1" applyAlignment="1">
      <alignment horizontal="right" vertical="center" wrapText="1"/>
    </xf>
    <xf numFmtId="164" fontId="27" fillId="0" borderId="1" xfId="0" applyNumberFormat="1" applyFont="1" applyBorder="1" applyAlignment="1">
      <alignment vertical="center" wrapText="1"/>
    </xf>
    <xf numFmtId="164" fontId="28" fillId="0" borderId="1" xfId="0" applyNumberFormat="1" applyFont="1" applyBorder="1" applyAlignment="1">
      <alignment horizontal="right" vertical="center" wrapText="1"/>
    </xf>
    <xf numFmtId="164" fontId="29" fillId="0" borderId="1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30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abSelected="1" zoomScaleNormal="100" workbookViewId="0"/>
  </sheetViews>
  <sheetFormatPr defaultRowHeight="15" x14ac:dyDescent="0.25"/>
  <cols>
    <col min="1" max="1" width="5.7109375" customWidth="1"/>
    <col min="2" max="2" width="35.7109375" customWidth="1"/>
    <col min="3" max="5" width="10.7109375" customWidth="1"/>
    <col min="6" max="6" width="11.28515625" customWidth="1"/>
    <col min="7" max="12" width="10.7109375" customWidth="1"/>
    <col min="13" max="13" width="10.28515625" customWidth="1"/>
    <col min="14" max="14" width="8.5703125" hidden="1" customWidth="1"/>
    <col min="15" max="15" width="8.42578125" hidden="1" customWidth="1"/>
    <col min="16" max="16" width="7.85546875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13" t="s">
        <v>28</v>
      </c>
      <c r="L1" s="113"/>
      <c r="M1" s="113"/>
      <c r="N1" s="1"/>
      <c r="O1" s="1"/>
      <c r="P1" s="1"/>
    </row>
    <row r="2" spans="1:16" ht="11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2.5" customHeight="1" x14ac:dyDescent="0.25">
      <c r="A3" s="114" t="s">
        <v>188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"/>
      <c r="O3" s="1"/>
      <c r="P3" s="1"/>
    </row>
    <row r="4" spans="1:16" ht="9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3" customFormat="1" ht="20.100000000000001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112" t="s">
        <v>155</v>
      </c>
      <c r="L5" s="112"/>
      <c r="M5" s="112"/>
      <c r="N5" s="2"/>
      <c r="O5" s="2"/>
      <c r="P5" s="2"/>
    </row>
    <row r="6" spans="1:16" s="17" customFormat="1" ht="80.099999999999994" customHeight="1" x14ac:dyDescent="0.2">
      <c r="A6" s="19" t="s">
        <v>4</v>
      </c>
      <c r="B6" s="19" t="s">
        <v>1</v>
      </c>
      <c r="C6" s="19" t="s">
        <v>183</v>
      </c>
      <c r="D6" s="19" t="s">
        <v>212</v>
      </c>
      <c r="E6" s="19" t="s">
        <v>211</v>
      </c>
      <c r="F6" s="19" t="s">
        <v>31</v>
      </c>
      <c r="G6" s="18" t="s">
        <v>29</v>
      </c>
      <c r="H6" s="18" t="s">
        <v>30</v>
      </c>
      <c r="I6" s="19" t="s">
        <v>192</v>
      </c>
      <c r="J6" s="18" t="s">
        <v>132</v>
      </c>
      <c r="K6" s="18" t="s">
        <v>133</v>
      </c>
      <c r="L6" s="18" t="s">
        <v>193</v>
      </c>
      <c r="M6" s="18" t="s">
        <v>194</v>
      </c>
      <c r="N6" s="16"/>
      <c r="O6" s="16"/>
      <c r="P6" s="16"/>
    </row>
    <row r="7" spans="1:16" s="17" customFormat="1" ht="15" customHeight="1" x14ac:dyDescent="0.2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6"/>
      <c r="O7" s="16"/>
      <c r="P7" s="16"/>
    </row>
    <row r="8" spans="1:16" ht="30" customHeight="1" x14ac:dyDescent="0.25">
      <c r="A8" s="8"/>
      <c r="B8" s="8" t="s">
        <v>178</v>
      </c>
      <c r="C8" s="13">
        <f>C9+C10</f>
        <v>20265.300000000003</v>
      </c>
      <c r="D8" s="13">
        <f>D9+D10</f>
        <v>19739.7</v>
      </c>
      <c r="E8" s="13">
        <f>E9+E10</f>
        <v>25954.199999999997</v>
      </c>
      <c r="F8" s="13">
        <f>F9+F10</f>
        <v>25954.2</v>
      </c>
      <c r="G8" s="13">
        <f>E8-D8</f>
        <v>6214.4999999999964</v>
      </c>
      <c r="H8" s="13">
        <f>F8-E8</f>
        <v>0</v>
      </c>
      <c r="I8" s="13">
        <f>I9+I10</f>
        <v>29934.299999999996</v>
      </c>
      <c r="J8" s="13">
        <f>I8-D8</f>
        <v>10194.599999999995</v>
      </c>
      <c r="K8" s="13">
        <f>I8-F8</f>
        <v>3980.0999999999949</v>
      </c>
      <c r="L8" s="26">
        <f>I8/F8</f>
        <v>1.1533509027440643</v>
      </c>
      <c r="M8" s="26">
        <f>I8/C8</f>
        <v>1.4771209900667639</v>
      </c>
      <c r="N8" s="75"/>
      <c r="O8" s="88">
        <f>I8/D8</f>
        <v>1.5164516178057414</v>
      </c>
      <c r="P8" s="1"/>
    </row>
    <row r="9" spans="1:16" s="33" customFormat="1" ht="20.100000000000001" customHeight="1" x14ac:dyDescent="0.25">
      <c r="A9" s="30"/>
      <c r="B9" s="30" t="s">
        <v>33</v>
      </c>
      <c r="C9" s="22">
        <f>'Таблица 2'!C9</f>
        <v>15274.000000000002</v>
      </c>
      <c r="D9" s="22">
        <f>'Таблица 5'!C11</f>
        <v>17377.400000000001</v>
      </c>
      <c r="E9" s="22">
        <f>'Таблица 5'!W11</f>
        <v>20272.8</v>
      </c>
      <c r="F9" s="22">
        <f>'Таблица 2'!D9</f>
        <v>20476.7</v>
      </c>
      <c r="G9" s="22">
        <f>E9-D9</f>
        <v>2895.3999999999978</v>
      </c>
      <c r="H9" s="22">
        <f>F9-E9</f>
        <v>203.90000000000146</v>
      </c>
      <c r="I9" s="22">
        <f>'Таблица 2'!E9</f>
        <v>20888.599999999999</v>
      </c>
      <c r="J9" s="22">
        <f>I9-D9</f>
        <v>3511.1999999999971</v>
      </c>
      <c r="K9" s="22">
        <f t="shared" ref="K9:K12" si="0">I9-F9</f>
        <v>411.89999999999782</v>
      </c>
      <c r="L9" s="31">
        <f t="shared" ref="L9:L22" si="1">I9/F9</f>
        <v>1.0201155459619957</v>
      </c>
      <c r="M9" s="31">
        <f>I9/C9</f>
        <v>1.3675919863820869</v>
      </c>
      <c r="N9" s="100"/>
      <c r="O9" s="101"/>
      <c r="P9" s="32"/>
    </row>
    <row r="10" spans="1:16" s="33" customFormat="1" ht="20.100000000000001" customHeight="1" x14ac:dyDescent="0.25">
      <c r="A10" s="30"/>
      <c r="B10" s="30" t="s">
        <v>34</v>
      </c>
      <c r="C10" s="22">
        <f>'Таблица 2'!C16</f>
        <v>4991.3</v>
      </c>
      <c r="D10" s="22">
        <f>'Таблица 5'!C12</f>
        <v>2362.3000000000002</v>
      </c>
      <c r="E10" s="22">
        <f>'Таблица 5'!W12</f>
        <v>5681.4</v>
      </c>
      <c r="F10" s="22">
        <f>'Таблица 2'!D16</f>
        <v>5477.5</v>
      </c>
      <c r="G10" s="22">
        <f>E10-D10</f>
        <v>3319.0999999999995</v>
      </c>
      <c r="H10" s="22">
        <f t="shared" ref="H10:H21" si="2">F10-E10</f>
        <v>-203.89999999999964</v>
      </c>
      <c r="I10" s="22">
        <f>'Таблица 2'!E16</f>
        <v>9045.6999999999989</v>
      </c>
      <c r="J10" s="22">
        <f t="shared" ref="J10:J11" si="3">I10-D10</f>
        <v>6683.3999999999987</v>
      </c>
      <c r="K10" s="22">
        <f t="shared" si="0"/>
        <v>3568.1999999999989</v>
      </c>
      <c r="L10" s="31">
        <f t="shared" si="1"/>
        <v>1.6514285714285712</v>
      </c>
      <c r="M10" s="31">
        <f t="shared" ref="M10:M22" si="4">I10/C10</f>
        <v>1.8122933904994687</v>
      </c>
      <c r="N10" s="45"/>
      <c r="O10" s="102"/>
      <c r="P10" s="32"/>
    </row>
    <row r="11" spans="1:16" ht="20.100000000000001" customHeight="1" x14ac:dyDescent="0.25">
      <c r="A11" s="8"/>
      <c r="B11" s="8" t="s">
        <v>27</v>
      </c>
      <c r="C11" s="13">
        <f>'Таблица 2'!C25</f>
        <v>44062.099999999991</v>
      </c>
      <c r="D11" s="13">
        <f>'Таблица 5'!C13</f>
        <v>23077.3</v>
      </c>
      <c r="E11" s="13">
        <f>'Таблица 5'!W13</f>
        <v>55670.400000000001</v>
      </c>
      <c r="F11" s="13">
        <f>'Таблица 2'!D25</f>
        <v>55670.399999999994</v>
      </c>
      <c r="G11" s="13">
        <f>E11-D11</f>
        <v>32593.100000000002</v>
      </c>
      <c r="H11" s="13">
        <f t="shared" si="2"/>
        <v>0</v>
      </c>
      <c r="I11" s="13">
        <f>'Таблица 2'!E25</f>
        <v>50589.1</v>
      </c>
      <c r="J11" s="13">
        <f t="shared" si="3"/>
        <v>27511.8</v>
      </c>
      <c r="K11" s="13">
        <f t="shared" si="0"/>
        <v>-5081.2999999999956</v>
      </c>
      <c r="L11" s="26">
        <f t="shared" si="1"/>
        <v>0.90872528309478651</v>
      </c>
      <c r="M11" s="26">
        <f t="shared" si="4"/>
        <v>1.1481318411968564</v>
      </c>
      <c r="N11" s="75"/>
      <c r="O11" s="88">
        <f>I11/D11</f>
        <v>2.1921585280773748</v>
      </c>
      <c r="P11" s="61"/>
    </row>
    <row r="12" spans="1:16" s="6" customFormat="1" ht="20.100000000000001" customHeight="1" x14ac:dyDescent="0.25">
      <c r="A12" s="9"/>
      <c r="B12" s="9" t="s">
        <v>5</v>
      </c>
      <c r="C12" s="10">
        <f>C9+C10+C11</f>
        <v>64327.399999999994</v>
      </c>
      <c r="D12" s="10">
        <f>D9+D10+D11</f>
        <v>42817</v>
      </c>
      <c r="E12" s="10">
        <f>E9+E10+E11</f>
        <v>81624.600000000006</v>
      </c>
      <c r="F12" s="10">
        <f>F9+F10+F11</f>
        <v>81624.599999999991</v>
      </c>
      <c r="G12" s="24">
        <f>E12-D12</f>
        <v>38807.600000000006</v>
      </c>
      <c r="H12" s="24">
        <f>F12-E12</f>
        <v>0</v>
      </c>
      <c r="I12" s="10">
        <f>I9+I10+I11</f>
        <v>80523.399999999994</v>
      </c>
      <c r="J12" s="10">
        <f>J9+J10+J11</f>
        <v>37706.399999999994</v>
      </c>
      <c r="K12" s="24">
        <f t="shared" si="0"/>
        <v>-1101.1999999999971</v>
      </c>
      <c r="L12" s="27">
        <f t="shared" si="1"/>
        <v>0.98650896910980268</v>
      </c>
      <c r="M12" s="27">
        <f t="shared" si="4"/>
        <v>1.2517745159916303</v>
      </c>
      <c r="N12" s="103">
        <f>I12-C12</f>
        <v>16196</v>
      </c>
      <c r="O12" s="88">
        <f>I12/D12</f>
        <v>1.880640866945372</v>
      </c>
      <c r="P12" s="68"/>
    </row>
    <row r="13" spans="1:16" ht="20.100000000000001" customHeight="1" x14ac:dyDescent="0.25">
      <c r="A13" s="11" t="s">
        <v>7</v>
      </c>
      <c r="B13" s="8" t="s">
        <v>19</v>
      </c>
      <c r="C13" s="13">
        <f>'Таблица 3'!C9</f>
        <v>8444.6</v>
      </c>
      <c r="D13" s="13">
        <f>'Таблица 5'!C16</f>
        <v>9262.7999999999993</v>
      </c>
      <c r="E13" s="13">
        <f>'Таблица 5'!W16</f>
        <v>10691.3</v>
      </c>
      <c r="F13" s="13">
        <f>'Таблица 3'!D9</f>
        <v>10691.3</v>
      </c>
      <c r="G13" s="13">
        <f t="shared" ref="G13:G21" si="5">E13-D13</f>
        <v>1428.5</v>
      </c>
      <c r="H13" s="13">
        <f>F13-E13</f>
        <v>0</v>
      </c>
      <c r="I13" s="13">
        <f>'Таблица 3'!E9</f>
        <v>10637.1</v>
      </c>
      <c r="J13" s="13">
        <f t="shared" ref="J13:J21" si="6">I13-D13</f>
        <v>1374.3000000000011</v>
      </c>
      <c r="K13" s="13">
        <f>I13-F13</f>
        <v>-54.199999999998909</v>
      </c>
      <c r="L13" s="26">
        <f t="shared" si="1"/>
        <v>0.99493045747476927</v>
      </c>
      <c r="M13" s="26">
        <f t="shared" si="4"/>
        <v>1.2596333751746678</v>
      </c>
      <c r="N13" s="61"/>
      <c r="O13" s="66"/>
      <c r="P13" s="61"/>
    </row>
    <row r="14" spans="1:16" ht="31.5" x14ac:dyDescent="0.25">
      <c r="A14" s="11" t="s">
        <v>8</v>
      </c>
      <c r="B14" s="8" t="s">
        <v>179</v>
      </c>
      <c r="C14" s="13">
        <f>'Таблица 3'!C20</f>
        <v>544</v>
      </c>
      <c r="D14" s="13">
        <f>'Таблица 5'!C17</f>
        <v>100</v>
      </c>
      <c r="E14" s="13">
        <f>'Таблица 5'!W17</f>
        <v>1523</v>
      </c>
      <c r="F14" s="13">
        <f>'Таблица 3'!D20</f>
        <v>1523</v>
      </c>
      <c r="G14" s="13">
        <f t="shared" si="5"/>
        <v>1423</v>
      </c>
      <c r="H14" s="13">
        <f t="shared" si="2"/>
        <v>0</v>
      </c>
      <c r="I14" s="13">
        <f>'Таблица 3'!E20</f>
        <v>899.5</v>
      </c>
      <c r="J14" s="13">
        <f t="shared" si="6"/>
        <v>799.5</v>
      </c>
      <c r="K14" s="13">
        <f t="shared" ref="K14:K18" si="7">I14-F14</f>
        <v>-623.5</v>
      </c>
      <c r="L14" s="26">
        <f t="shared" ref="L14" si="8">I14/F14</f>
        <v>0.59061063690085358</v>
      </c>
      <c r="M14" s="26">
        <f t="shared" ref="M14" si="9">I14/C14</f>
        <v>1.6534926470588236</v>
      </c>
      <c r="N14" s="61"/>
      <c r="O14" s="66"/>
      <c r="P14" s="61"/>
    </row>
    <row r="15" spans="1:16" ht="20.100000000000001" customHeight="1" x14ac:dyDescent="0.25">
      <c r="A15" s="11" t="s">
        <v>9</v>
      </c>
      <c r="B15" s="8" t="s">
        <v>20</v>
      </c>
      <c r="C15" s="13">
        <f>'Таблица 3'!C23</f>
        <v>19933.8</v>
      </c>
      <c r="D15" s="13">
        <f>'Таблица 5'!C18</f>
        <v>5602.3</v>
      </c>
      <c r="E15" s="13">
        <f>'Таблица 5'!W18</f>
        <v>10629.3</v>
      </c>
      <c r="F15" s="13">
        <f>'Таблица 3'!D23</f>
        <v>10629.3</v>
      </c>
      <c r="G15" s="13">
        <f t="shared" si="5"/>
        <v>5026.9999999999991</v>
      </c>
      <c r="H15" s="13">
        <f t="shared" si="2"/>
        <v>0</v>
      </c>
      <c r="I15" s="13">
        <f>'Таблица 3'!E23</f>
        <v>9415.4</v>
      </c>
      <c r="J15" s="13">
        <f t="shared" si="6"/>
        <v>3813.0999999999995</v>
      </c>
      <c r="K15" s="13">
        <f t="shared" si="7"/>
        <v>-1213.8999999999996</v>
      </c>
      <c r="L15" s="26">
        <f t="shared" si="1"/>
        <v>0.88579680693930929</v>
      </c>
      <c r="M15" s="26">
        <f t="shared" si="4"/>
        <v>0.47233342363222264</v>
      </c>
      <c r="N15" s="61"/>
      <c r="O15" s="66"/>
      <c r="P15" s="61"/>
    </row>
    <row r="16" spans="1:16" ht="20.100000000000001" customHeight="1" x14ac:dyDescent="0.25">
      <c r="A16" s="11" t="s">
        <v>10</v>
      </c>
      <c r="B16" s="8" t="s">
        <v>21</v>
      </c>
      <c r="C16" s="13">
        <f>'Таблица 3'!C31</f>
        <v>52714.1</v>
      </c>
      <c r="D16" s="13">
        <f>'Таблица 5'!C19</f>
        <v>18567</v>
      </c>
      <c r="E16" s="13">
        <f>'Таблица 5'!W19</f>
        <v>63495.199999999997</v>
      </c>
      <c r="F16" s="13">
        <f>'Таблица 3'!D31</f>
        <v>63495.199999999997</v>
      </c>
      <c r="G16" s="13">
        <f t="shared" si="5"/>
        <v>44928.2</v>
      </c>
      <c r="H16" s="13">
        <f t="shared" si="2"/>
        <v>0</v>
      </c>
      <c r="I16" s="13">
        <f>'Таблица 3'!E31</f>
        <v>56666.700000000004</v>
      </c>
      <c r="J16" s="13">
        <f t="shared" si="6"/>
        <v>38099.700000000004</v>
      </c>
      <c r="K16" s="13">
        <f t="shared" si="7"/>
        <v>-6828.4999999999927</v>
      </c>
      <c r="L16" s="26">
        <f t="shared" si="1"/>
        <v>0.89245643765198013</v>
      </c>
      <c r="M16" s="26">
        <f t="shared" si="4"/>
        <v>1.0749818359793681</v>
      </c>
      <c r="N16" s="61"/>
      <c r="O16" s="66"/>
      <c r="P16" s="61"/>
    </row>
    <row r="17" spans="1:18" ht="20.100000000000001" customHeight="1" x14ac:dyDescent="0.25">
      <c r="A17" s="11" t="s">
        <v>11</v>
      </c>
      <c r="B17" s="8" t="s">
        <v>23</v>
      </c>
      <c r="C17" s="13">
        <f>'Таблица 3'!C36</f>
        <v>9703.2999999999993</v>
      </c>
      <c r="D17" s="13">
        <f>'Таблица 5'!C20</f>
        <v>9383.9</v>
      </c>
      <c r="E17" s="13">
        <f>'Таблица 5'!W20</f>
        <v>10181</v>
      </c>
      <c r="F17" s="13">
        <f>'Таблица 3'!D36</f>
        <v>10181</v>
      </c>
      <c r="G17" s="13">
        <f t="shared" si="5"/>
        <v>797.10000000000036</v>
      </c>
      <c r="H17" s="13">
        <f t="shared" si="2"/>
        <v>0</v>
      </c>
      <c r="I17" s="13">
        <f>'Таблица 3'!E36</f>
        <v>10177.4</v>
      </c>
      <c r="J17" s="13">
        <f t="shared" si="6"/>
        <v>793.5</v>
      </c>
      <c r="K17" s="13">
        <f t="shared" si="7"/>
        <v>-3.6000000000003638</v>
      </c>
      <c r="L17" s="26">
        <f t="shared" si="1"/>
        <v>0.99964640015715545</v>
      </c>
      <c r="M17" s="26">
        <f t="shared" si="4"/>
        <v>1.0488596662990941</v>
      </c>
      <c r="N17" s="61"/>
      <c r="O17" s="66"/>
      <c r="P17" s="61"/>
    </row>
    <row r="18" spans="1:18" ht="20.100000000000001" customHeight="1" x14ac:dyDescent="0.25">
      <c r="A18" s="11" t="s">
        <v>12</v>
      </c>
      <c r="B18" s="8" t="s">
        <v>22</v>
      </c>
      <c r="C18" s="13">
        <f>'Таблица 3'!C45</f>
        <v>184.1</v>
      </c>
      <c r="D18" s="13">
        <f>'Таблица 5'!C21</f>
        <v>240</v>
      </c>
      <c r="E18" s="13">
        <f>'Таблица 5'!W21</f>
        <v>260.7</v>
      </c>
      <c r="F18" s="13">
        <f>'Таблица 3'!D45</f>
        <v>260.7</v>
      </c>
      <c r="G18" s="13">
        <f t="shared" si="5"/>
        <v>20.699999999999989</v>
      </c>
      <c r="H18" s="13">
        <f t="shared" si="2"/>
        <v>0</v>
      </c>
      <c r="I18" s="13">
        <f>'Таблица 3'!E45</f>
        <v>260.60000000000002</v>
      </c>
      <c r="J18" s="13">
        <f t="shared" si="6"/>
        <v>20.600000000000023</v>
      </c>
      <c r="K18" s="13">
        <f t="shared" si="7"/>
        <v>-9.9999999999965894E-2</v>
      </c>
      <c r="L18" s="26">
        <f t="shared" si="1"/>
        <v>0.99961641733793649</v>
      </c>
      <c r="M18" s="26">
        <f t="shared" si="4"/>
        <v>1.4155350353068985</v>
      </c>
      <c r="N18" s="61"/>
      <c r="O18" s="66"/>
      <c r="P18" s="61"/>
    </row>
    <row r="19" spans="1:18" ht="20.100000000000001" hidden="1" customHeight="1" x14ac:dyDescent="0.25">
      <c r="A19" s="11" t="s">
        <v>13</v>
      </c>
      <c r="B19" s="8" t="s">
        <v>24</v>
      </c>
      <c r="C19" s="13"/>
      <c r="D19" s="13"/>
      <c r="E19" s="13">
        <f>'Таблица 5'!W22</f>
        <v>0</v>
      </c>
      <c r="F19" s="13">
        <v>0</v>
      </c>
      <c r="G19" s="13">
        <f t="shared" ref="G19" si="10">E19-D19</f>
        <v>0</v>
      </c>
      <c r="H19" s="13">
        <f t="shared" ref="H19" si="11">F19-E19</f>
        <v>0</v>
      </c>
      <c r="I19" s="13">
        <v>0</v>
      </c>
      <c r="J19" s="13">
        <f t="shared" ref="J19" si="12">I19-D19</f>
        <v>0</v>
      </c>
      <c r="K19" s="13">
        <f t="shared" ref="K19" si="13">I19-F19</f>
        <v>0</v>
      </c>
      <c r="L19" s="26"/>
      <c r="M19" s="26"/>
      <c r="N19" s="61"/>
      <c r="O19" s="66"/>
      <c r="P19" s="61"/>
    </row>
    <row r="20" spans="1:18" ht="20.100000000000001" hidden="1" customHeight="1" x14ac:dyDescent="0.25">
      <c r="A20" s="11" t="s">
        <v>156</v>
      </c>
      <c r="B20" s="8" t="s">
        <v>157</v>
      </c>
      <c r="C20" s="13">
        <f>'Таблица 3'!C54</f>
        <v>0</v>
      </c>
      <c r="D20" s="13"/>
      <c r="E20" s="13"/>
      <c r="F20" s="13"/>
      <c r="G20" s="13"/>
      <c r="H20" s="13"/>
      <c r="I20" s="13"/>
      <c r="J20" s="13"/>
      <c r="K20" s="13"/>
      <c r="L20" s="26"/>
      <c r="M20" s="26"/>
      <c r="N20" s="61"/>
      <c r="O20" s="66"/>
      <c r="P20" s="61"/>
    </row>
    <row r="21" spans="1:18" ht="31.5" x14ac:dyDescent="0.25">
      <c r="A21" s="11" t="s">
        <v>158</v>
      </c>
      <c r="B21" s="8" t="s">
        <v>159</v>
      </c>
      <c r="C21" s="13">
        <f>'Таблица 3'!C56</f>
        <v>240.7</v>
      </c>
      <c r="D21" s="13">
        <f>'Таблица 5'!C24</f>
        <v>561</v>
      </c>
      <c r="E21" s="13">
        <f>'Таблица 5'!W24</f>
        <v>225.5</v>
      </c>
      <c r="F21" s="13">
        <f>'Таблица 3'!D56</f>
        <v>225.5</v>
      </c>
      <c r="G21" s="13">
        <f t="shared" si="5"/>
        <v>-335.5</v>
      </c>
      <c r="H21" s="13">
        <f t="shared" si="2"/>
        <v>0</v>
      </c>
      <c r="I21" s="13">
        <f>'Таблица 3'!E56</f>
        <v>225.5</v>
      </c>
      <c r="J21" s="13">
        <f t="shared" si="6"/>
        <v>-335.5</v>
      </c>
      <c r="K21" s="13">
        <f t="shared" ref="K21" si="14">I21-F21</f>
        <v>0</v>
      </c>
      <c r="L21" s="26">
        <f t="shared" ref="L21" si="15">I21/F21</f>
        <v>1</v>
      </c>
      <c r="M21" s="26">
        <f t="shared" si="4"/>
        <v>0.93685085168259252</v>
      </c>
      <c r="N21" s="61"/>
      <c r="O21" s="66"/>
      <c r="P21" s="61"/>
    </row>
    <row r="22" spans="1:18" s="6" customFormat="1" ht="20.100000000000001" customHeight="1" x14ac:dyDescent="0.25">
      <c r="A22" s="12"/>
      <c r="B22" s="9" t="s">
        <v>14</v>
      </c>
      <c r="C22" s="10">
        <f>SUM(C13:C21)</f>
        <v>91764.6</v>
      </c>
      <c r="D22" s="10">
        <f>SUM(D13:D21)</f>
        <v>43717</v>
      </c>
      <c r="E22" s="10">
        <f>SUM(E13:E21)</f>
        <v>97005.999999999985</v>
      </c>
      <c r="F22" s="10">
        <f t="shared" ref="F22:K22" si="16">SUM(F13:F21)</f>
        <v>97005.999999999985</v>
      </c>
      <c r="G22" s="10">
        <f t="shared" si="16"/>
        <v>53288.999999999993</v>
      </c>
      <c r="H22" s="10">
        <f t="shared" si="16"/>
        <v>0</v>
      </c>
      <c r="I22" s="10">
        <f t="shared" si="16"/>
        <v>88282.200000000012</v>
      </c>
      <c r="J22" s="10">
        <f t="shared" si="16"/>
        <v>44565.200000000004</v>
      </c>
      <c r="K22" s="10">
        <f t="shared" si="16"/>
        <v>-8723.799999999992</v>
      </c>
      <c r="L22" s="27">
        <f t="shared" si="1"/>
        <v>0.910069480238336</v>
      </c>
      <c r="M22" s="27">
        <f t="shared" si="4"/>
        <v>0.96205072544314485</v>
      </c>
      <c r="N22" s="87">
        <f>F22-D22</f>
        <v>53288.999999999985</v>
      </c>
      <c r="O22" s="88">
        <f>N22/D22</f>
        <v>1.2189537250955003</v>
      </c>
      <c r="P22" s="5"/>
      <c r="R22" s="97"/>
    </row>
    <row r="23" spans="1:18" s="6" customFormat="1" ht="20.100000000000001" customHeight="1" x14ac:dyDescent="0.25">
      <c r="A23" s="12"/>
      <c r="B23" s="9" t="s">
        <v>15</v>
      </c>
      <c r="C23" s="10">
        <f t="shared" ref="C23:K23" si="17">C12-C22</f>
        <v>-27437.200000000012</v>
      </c>
      <c r="D23" s="10">
        <f t="shared" si="17"/>
        <v>-900</v>
      </c>
      <c r="E23" s="10">
        <f t="shared" si="17"/>
        <v>-15381.39999999998</v>
      </c>
      <c r="F23" s="10">
        <f t="shared" si="17"/>
        <v>-15381.399999999994</v>
      </c>
      <c r="G23" s="10">
        <f t="shared" si="17"/>
        <v>-14481.399999999987</v>
      </c>
      <c r="H23" s="10">
        <f t="shared" si="17"/>
        <v>0</v>
      </c>
      <c r="I23" s="10">
        <f t="shared" si="17"/>
        <v>-7758.8000000000175</v>
      </c>
      <c r="J23" s="10">
        <f t="shared" si="17"/>
        <v>-6858.8000000000102</v>
      </c>
      <c r="K23" s="10">
        <f t="shared" si="17"/>
        <v>7622.5999999999949</v>
      </c>
      <c r="L23" s="10"/>
      <c r="M23" s="10"/>
      <c r="N23" s="5"/>
      <c r="O23" s="68"/>
      <c r="P23" s="5"/>
    </row>
    <row r="24" spans="1:18" ht="15.75" x14ac:dyDescent="0.25">
      <c r="A24" s="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61"/>
      <c r="P24" s="1"/>
    </row>
    <row r="25" spans="1:18" ht="15.75" hidden="1" x14ac:dyDescent="0.25">
      <c r="A25" s="7"/>
      <c r="B25" s="1"/>
      <c r="C25" s="1"/>
      <c r="D25" s="1"/>
      <c r="E25" s="1"/>
      <c r="F25" s="81">
        <f>F22-D22</f>
        <v>53288.999999999985</v>
      </c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8" ht="15.75" hidden="1" x14ac:dyDescent="0.25">
      <c r="A26" s="7"/>
      <c r="B26" s="1"/>
      <c r="C26" s="1"/>
      <c r="D26" s="1"/>
      <c r="E26" s="1"/>
      <c r="F26" s="82">
        <f>F25/D22</f>
        <v>1.2189537250955003</v>
      </c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8" ht="15.75" x14ac:dyDescent="0.25">
      <c r="A27" s="7"/>
      <c r="B27" s="1"/>
      <c r="C27" s="1"/>
      <c r="D27" s="1"/>
      <c r="E27" s="1"/>
      <c r="F27" s="1"/>
      <c r="G27" s="1"/>
      <c r="H27" s="2"/>
      <c r="I27" s="1"/>
      <c r="J27" s="1"/>
      <c r="K27" s="1"/>
      <c r="L27" s="1"/>
      <c r="M27" s="1"/>
      <c r="N27" s="1"/>
      <c r="O27" s="1"/>
      <c r="P27" s="1"/>
    </row>
    <row r="28" spans="1:18" ht="15.75" x14ac:dyDescent="0.25">
      <c r="A28" s="4"/>
      <c r="B28" s="1"/>
      <c r="C28" s="1"/>
      <c r="D28" s="1"/>
      <c r="E28" s="1"/>
      <c r="F28" s="1"/>
      <c r="G28" s="1"/>
      <c r="H28" s="2"/>
      <c r="I28" s="1"/>
      <c r="J28" s="1"/>
      <c r="K28" s="1"/>
      <c r="L28" s="1"/>
      <c r="M28" s="1"/>
      <c r="N28" s="1"/>
      <c r="O28" s="1"/>
      <c r="P28" s="1"/>
    </row>
    <row r="29" spans="1:18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8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8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8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</sheetData>
  <mergeCells count="3">
    <mergeCell ref="K5:M5"/>
    <mergeCell ref="K1:M1"/>
    <mergeCell ref="A3:M3"/>
  </mergeCells>
  <pageMargins left="0.39370078740157483" right="0.39370078740157483" top="0.78740157480314965" bottom="0.59055118110236227" header="0.31496062992125984" footer="0.31496062992125984"/>
  <pageSetup paperSize="9" scale="87" orientation="landscape" r:id="rId1"/>
  <ignoredErrors>
    <ignoredError sqref="G12 J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B1" workbookViewId="0">
      <pane ySplit="6" topLeftCell="A7" activePane="bottomLeft" state="frozen"/>
      <selection activeCell="B1" sqref="B1"/>
      <selection pane="bottomLeft" activeCell="A2" sqref="A2:H2"/>
    </sheetView>
  </sheetViews>
  <sheetFormatPr defaultRowHeight="15" x14ac:dyDescent="0.25"/>
  <cols>
    <col min="1" max="1" width="5.7109375" hidden="1" customWidth="1"/>
    <col min="2" max="2" width="50.7109375" customWidth="1"/>
    <col min="3" max="7" width="10.7109375" customWidth="1"/>
    <col min="8" max="8" width="10.28515625" customWidth="1"/>
    <col min="9" max="9" width="9.140625" hidden="1" customWidth="1"/>
    <col min="10" max="10" width="7.140625" hidden="1" customWidth="1"/>
    <col min="11" max="11" width="10.7109375" hidden="1" customWidth="1"/>
    <col min="12" max="12" width="9.140625" hidden="1" customWidth="1"/>
  </cols>
  <sheetData>
    <row r="1" spans="1:11" ht="25.5" customHeight="1" x14ac:dyDescent="0.25">
      <c r="A1" s="1"/>
      <c r="B1" s="1"/>
      <c r="C1" s="1"/>
      <c r="D1" s="1"/>
      <c r="E1" s="1"/>
      <c r="F1" s="1"/>
      <c r="G1" s="128" t="s">
        <v>228</v>
      </c>
      <c r="H1" s="128"/>
      <c r="I1" s="1"/>
      <c r="J1" s="1"/>
      <c r="K1" s="1"/>
    </row>
    <row r="2" spans="1:11" ht="22.5" customHeight="1" x14ac:dyDescent="0.25">
      <c r="A2" s="114" t="s">
        <v>189</v>
      </c>
      <c r="B2" s="114"/>
      <c r="C2" s="114"/>
      <c r="D2" s="114"/>
      <c r="E2" s="114"/>
      <c r="F2" s="114"/>
      <c r="G2" s="114"/>
      <c r="H2" s="114"/>
      <c r="I2" s="1"/>
      <c r="J2" s="1"/>
      <c r="K2" s="1"/>
    </row>
    <row r="3" spans="1:11" ht="9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3" customFormat="1" ht="20.100000000000001" customHeight="1" x14ac:dyDescent="0.2">
      <c r="A4" s="2"/>
      <c r="B4" s="2"/>
      <c r="C4" s="2"/>
      <c r="D4" s="2"/>
      <c r="E4" s="2"/>
      <c r="F4" s="2"/>
      <c r="G4" s="112"/>
      <c r="H4" s="112"/>
      <c r="I4" s="2"/>
      <c r="J4" s="2"/>
      <c r="K4" s="2"/>
    </row>
    <row r="5" spans="1:11" s="17" customFormat="1" ht="69.95" customHeight="1" x14ac:dyDescent="0.2">
      <c r="A5" s="25" t="s">
        <v>4</v>
      </c>
      <c r="B5" s="25" t="s">
        <v>39</v>
      </c>
      <c r="C5" s="99" t="s">
        <v>183</v>
      </c>
      <c r="D5" s="25" t="s">
        <v>195</v>
      </c>
      <c r="E5" s="25" t="s">
        <v>192</v>
      </c>
      <c r="F5" s="18" t="s">
        <v>134</v>
      </c>
      <c r="G5" s="18" t="s">
        <v>196</v>
      </c>
      <c r="H5" s="18" t="s">
        <v>197</v>
      </c>
      <c r="I5" s="16"/>
      <c r="J5" s="16"/>
      <c r="K5" s="16"/>
    </row>
    <row r="6" spans="1:11" s="17" customFormat="1" ht="15" customHeight="1" x14ac:dyDescent="0.2">
      <c r="A6" s="25">
        <v>1</v>
      </c>
      <c r="B6" s="25">
        <v>1</v>
      </c>
      <c r="C6" s="25">
        <v>2</v>
      </c>
      <c r="D6" s="25">
        <v>3</v>
      </c>
      <c r="E6" s="18">
        <v>4</v>
      </c>
      <c r="F6" s="18">
        <v>5</v>
      </c>
      <c r="G6" s="18">
        <v>6</v>
      </c>
      <c r="H6" s="18">
        <v>7</v>
      </c>
      <c r="I6" s="16"/>
      <c r="J6" s="16"/>
      <c r="K6" s="16"/>
    </row>
    <row r="7" spans="1:11" s="6" customFormat="1" ht="20.100000000000001" customHeight="1" x14ac:dyDescent="0.25">
      <c r="A7" s="9"/>
      <c r="B7" s="57" t="s">
        <v>32</v>
      </c>
      <c r="C7" s="10">
        <f>C8+C25</f>
        <v>64327.399999999994</v>
      </c>
      <c r="D7" s="10">
        <f>D8+D25</f>
        <v>81624.599999999991</v>
      </c>
      <c r="E7" s="10">
        <f>E8+E25</f>
        <v>80523.399999999994</v>
      </c>
      <c r="F7" s="24">
        <f t="shared" ref="F7:F30" si="0">E7-D7</f>
        <v>-1101.1999999999971</v>
      </c>
      <c r="G7" s="27">
        <f t="shared" ref="G7:G23" si="1">E7/D7</f>
        <v>0.98650896910980268</v>
      </c>
      <c r="H7" s="27">
        <f>E7/C7</f>
        <v>1.2517745159916303</v>
      </c>
      <c r="I7" s="60">
        <f>E7-C7</f>
        <v>16196</v>
      </c>
      <c r="J7" s="5"/>
      <c r="K7" s="5"/>
    </row>
    <row r="8" spans="1:11" s="38" customFormat="1" ht="20.100000000000001" customHeight="1" x14ac:dyDescent="0.25">
      <c r="A8" s="34"/>
      <c r="B8" s="34" t="s">
        <v>35</v>
      </c>
      <c r="C8" s="35">
        <f>C9+C16</f>
        <v>20265.300000000003</v>
      </c>
      <c r="D8" s="35">
        <f>D9+D16</f>
        <v>25954.2</v>
      </c>
      <c r="E8" s="35">
        <f>E9+E16</f>
        <v>29934.299999999996</v>
      </c>
      <c r="F8" s="35">
        <f t="shared" si="0"/>
        <v>3980.0999999999949</v>
      </c>
      <c r="G8" s="36">
        <f t="shared" si="1"/>
        <v>1.1533509027440643</v>
      </c>
      <c r="H8" s="36">
        <f>E8/C8</f>
        <v>1.4771209900667639</v>
      </c>
      <c r="I8" s="37"/>
      <c r="J8" s="37"/>
      <c r="K8" s="37"/>
    </row>
    <row r="9" spans="1:11" s="6" customFormat="1" ht="15" customHeight="1" x14ac:dyDescent="0.25">
      <c r="A9" s="39"/>
      <c r="B9" s="39" t="s">
        <v>36</v>
      </c>
      <c r="C9" s="40">
        <f>C10+C11+C12+C13+C14+C15+0.1</f>
        <v>15274.000000000002</v>
      </c>
      <c r="D9" s="40">
        <f>D10+D11+D12+D13+D14+D15</f>
        <v>20476.7</v>
      </c>
      <c r="E9" s="40">
        <f>E10+E11+E12+E13+E14+E15</f>
        <v>20888.599999999999</v>
      </c>
      <c r="F9" s="40">
        <f t="shared" si="0"/>
        <v>411.89999999999782</v>
      </c>
      <c r="G9" s="50">
        <f t="shared" si="1"/>
        <v>1.0201155459619957</v>
      </c>
      <c r="H9" s="50">
        <f>E9/C9</f>
        <v>1.3675919863820869</v>
      </c>
      <c r="I9" s="60">
        <f t="shared" ref="I9:I16" si="2">E9-C9</f>
        <v>5614.5999999999967</v>
      </c>
      <c r="J9" s="79">
        <f>E9/E7</f>
        <v>0.25941030805952059</v>
      </c>
      <c r="K9" s="41"/>
    </row>
    <row r="10" spans="1:11" s="33" customFormat="1" ht="15" customHeight="1" x14ac:dyDescent="0.25">
      <c r="A10" s="30"/>
      <c r="B10" s="30" t="s">
        <v>37</v>
      </c>
      <c r="C10" s="48">
        <v>8355.1</v>
      </c>
      <c r="D10" s="22">
        <v>7567.2</v>
      </c>
      <c r="E10" s="22">
        <v>7567.2</v>
      </c>
      <c r="F10" s="22">
        <f t="shared" si="0"/>
        <v>0</v>
      </c>
      <c r="G10" s="31">
        <f t="shared" si="1"/>
        <v>1</v>
      </c>
      <c r="H10" s="31">
        <f>E10/C10</f>
        <v>0.90569831599861161</v>
      </c>
      <c r="I10" s="63">
        <f t="shared" si="2"/>
        <v>-787.90000000000055</v>
      </c>
      <c r="J10" s="62">
        <f>E10/E9</f>
        <v>0.36226458451021132</v>
      </c>
      <c r="K10" s="62">
        <f>E10/E7</f>
        <v>9.3975167466848156E-2</v>
      </c>
    </row>
    <row r="11" spans="1:11" s="33" customFormat="1" ht="15" customHeight="1" x14ac:dyDescent="0.25">
      <c r="A11" s="30"/>
      <c r="B11" s="30" t="s">
        <v>198</v>
      </c>
      <c r="C11" s="22"/>
      <c r="D11" s="22">
        <v>2792.3</v>
      </c>
      <c r="E11" s="22">
        <v>3208.8</v>
      </c>
      <c r="F11" s="22">
        <f t="shared" si="0"/>
        <v>416.5</v>
      </c>
      <c r="G11" s="31">
        <f t="shared" si="1"/>
        <v>1.1491601905239408</v>
      </c>
      <c r="H11" s="31"/>
      <c r="I11" s="63">
        <f t="shared" si="2"/>
        <v>3208.8</v>
      </c>
      <c r="J11" s="62">
        <f>E11/E9</f>
        <v>0.1536148904186973</v>
      </c>
      <c r="K11" s="32"/>
    </row>
    <row r="12" spans="1:11" s="33" customFormat="1" ht="15" customHeight="1" x14ac:dyDescent="0.25">
      <c r="A12" s="30"/>
      <c r="B12" s="30" t="s">
        <v>160</v>
      </c>
      <c r="C12" s="22">
        <v>3.5</v>
      </c>
      <c r="D12" s="22">
        <v>41.5</v>
      </c>
      <c r="E12" s="22">
        <v>41.5</v>
      </c>
      <c r="F12" s="22">
        <f t="shared" si="0"/>
        <v>0</v>
      </c>
      <c r="G12" s="31">
        <f t="shared" si="1"/>
        <v>1</v>
      </c>
      <c r="H12" s="31">
        <f t="shared" ref="H12:H27" si="3">E12/C12</f>
        <v>11.857142857142858</v>
      </c>
      <c r="I12" s="63">
        <f t="shared" si="2"/>
        <v>38</v>
      </c>
      <c r="J12" s="62">
        <f>E12/E9</f>
        <v>1.9867296037072856E-3</v>
      </c>
      <c r="K12" s="32"/>
    </row>
    <row r="13" spans="1:11" s="33" customFormat="1" ht="15" customHeight="1" x14ac:dyDescent="0.25">
      <c r="A13" s="30"/>
      <c r="B13" s="30" t="s">
        <v>161</v>
      </c>
      <c r="C13" s="22">
        <v>702.4</v>
      </c>
      <c r="D13" s="22">
        <v>617.5</v>
      </c>
      <c r="E13" s="22">
        <v>617.5</v>
      </c>
      <c r="F13" s="22">
        <f t="shared" si="0"/>
        <v>0</v>
      </c>
      <c r="G13" s="31">
        <f t="shared" si="1"/>
        <v>1</v>
      </c>
      <c r="H13" s="31">
        <f t="shared" si="3"/>
        <v>0.87912870159453305</v>
      </c>
      <c r="I13" s="63">
        <f t="shared" si="2"/>
        <v>-84.899999999999977</v>
      </c>
      <c r="J13" s="62">
        <f>E13/E9</f>
        <v>2.956157904311443E-2</v>
      </c>
      <c r="K13" s="32"/>
    </row>
    <row r="14" spans="1:11" s="33" customFormat="1" ht="15" customHeight="1" x14ac:dyDescent="0.25">
      <c r="A14" s="30"/>
      <c r="B14" s="30" t="s">
        <v>162</v>
      </c>
      <c r="C14" s="22">
        <v>6212.7</v>
      </c>
      <c r="D14" s="48">
        <v>9457.5</v>
      </c>
      <c r="E14" s="48">
        <v>9457.5</v>
      </c>
      <c r="F14" s="22">
        <f t="shared" si="0"/>
        <v>0</v>
      </c>
      <c r="G14" s="31">
        <f t="shared" si="1"/>
        <v>1</v>
      </c>
      <c r="H14" s="31">
        <f t="shared" si="3"/>
        <v>1.5222849968612682</v>
      </c>
      <c r="I14" s="63">
        <f t="shared" si="2"/>
        <v>3244.8</v>
      </c>
      <c r="J14" s="62">
        <f>E14/E9</f>
        <v>0.45275892113401572</v>
      </c>
      <c r="K14" s="62">
        <f>E14/E7</f>
        <v>0.1174503312080712</v>
      </c>
    </row>
    <row r="15" spans="1:11" s="33" customFormat="1" ht="15" customHeight="1" x14ac:dyDescent="0.25">
      <c r="A15" s="30"/>
      <c r="B15" s="30" t="s">
        <v>163</v>
      </c>
      <c r="C15" s="22">
        <v>0.2</v>
      </c>
      <c r="D15" s="22">
        <v>0.7</v>
      </c>
      <c r="E15" s="22">
        <v>-3.9</v>
      </c>
      <c r="F15" s="22">
        <f t="shared" si="0"/>
        <v>-4.5999999999999996</v>
      </c>
      <c r="G15" s="31">
        <f t="shared" si="1"/>
        <v>-5.5714285714285721</v>
      </c>
      <c r="H15" s="31">
        <f t="shared" si="3"/>
        <v>-19.5</v>
      </c>
      <c r="I15" s="32">
        <f t="shared" si="2"/>
        <v>-4.0999999999999996</v>
      </c>
      <c r="J15" s="62">
        <f>E15/E9</f>
        <v>-1.8670470974598585E-4</v>
      </c>
      <c r="K15" s="32"/>
    </row>
    <row r="16" spans="1:11" s="6" customFormat="1" ht="15" customHeight="1" x14ac:dyDescent="0.25">
      <c r="A16" s="39"/>
      <c r="B16" s="39" t="s">
        <v>44</v>
      </c>
      <c r="C16" s="40">
        <f>C17+C21+C22+C23+C24</f>
        <v>4991.3</v>
      </c>
      <c r="D16" s="40">
        <f>D17+D21+D22+D23+D24</f>
        <v>5477.5</v>
      </c>
      <c r="E16" s="40">
        <f>E17+E21+E22+E23+E24</f>
        <v>9045.6999999999989</v>
      </c>
      <c r="F16" s="40">
        <f t="shared" si="0"/>
        <v>3568.1999999999989</v>
      </c>
      <c r="G16" s="50">
        <f t="shared" si="1"/>
        <v>1.6514285714285712</v>
      </c>
      <c r="H16" s="50">
        <f t="shared" si="3"/>
        <v>1.8122933904994687</v>
      </c>
      <c r="I16" s="60">
        <f t="shared" si="2"/>
        <v>4054.3999999999987</v>
      </c>
      <c r="J16" s="79">
        <f>E16/E7</f>
        <v>0.11233628982382761</v>
      </c>
      <c r="K16" s="63"/>
    </row>
    <row r="17" spans="1:11" s="46" customFormat="1" ht="30" customHeight="1" x14ac:dyDescent="0.25">
      <c r="A17" s="42"/>
      <c r="B17" s="42" t="s">
        <v>38</v>
      </c>
      <c r="C17" s="43">
        <f>C18+C19+C20</f>
        <v>2589.9</v>
      </c>
      <c r="D17" s="43">
        <f>D18+D19+D20</f>
        <v>2921.5</v>
      </c>
      <c r="E17" s="43">
        <f>E18+E19+E20</f>
        <v>3516.8</v>
      </c>
      <c r="F17" s="43">
        <f t="shared" si="0"/>
        <v>595.30000000000018</v>
      </c>
      <c r="G17" s="44">
        <f t="shared" si="1"/>
        <v>1.2037651891151806</v>
      </c>
      <c r="H17" s="44">
        <f t="shared" si="3"/>
        <v>1.3578902660334375</v>
      </c>
      <c r="I17" s="63">
        <f t="shared" ref="I17:I23" si="4">E17-C17</f>
        <v>926.90000000000009</v>
      </c>
      <c r="J17" s="62"/>
      <c r="K17" s="45"/>
    </row>
    <row r="18" spans="1:11" s="33" customFormat="1" ht="60" x14ac:dyDescent="0.25">
      <c r="A18" s="30"/>
      <c r="B18" s="96" t="s">
        <v>213</v>
      </c>
      <c r="C18" s="22">
        <v>970</v>
      </c>
      <c r="D18" s="22">
        <v>779.1</v>
      </c>
      <c r="E18" s="22">
        <v>987.2</v>
      </c>
      <c r="F18" s="22">
        <f t="shared" si="0"/>
        <v>208.10000000000002</v>
      </c>
      <c r="G18" s="31">
        <f t="shared" si="1"/>
        <v>1.2671030676421513</v>
      </c>
      <c r="H18" s="31">
        <f t="shared" si="3"/>
        <v>1.0177319587628866</v>
      </c>
      <c r="I18" s="63">
        <f t="shared" si="4"/>
        <v>17.200000000000045</v>
      </c>
      <c r="J18" s="62"/>
      <c r="K18" s="32"/>
    </row>
    <row r="19" spans="1:11" s="33" customFormat="1" ht="30" customHeight="1" x14ac:dyDescent="0.25">
      <c r="A19" s="30"/>
      <c r="B19" s="30" t="s">
        <v>219</v>
      </c>
      <c r="C19" s="22">
        <v>1590.3</v>
      </c>
      <c r="D19" s="22">
        <v>2095.6</v>
      </c>
      <c r="E19" s="22">
        <v>2482.8000000000002</v>
      </c>
      <c r="F19" s="22">
        <f t="shared" si="0"/>
        <v>387.20000000000027</v>
      </c>
      <c r="G19" s="31">
        <f t="shared" si="1"/>
        <v>1.1847680855125025</v>
      </c>
      <c r="H19" s="31">
        <f t="shared" si="3"/>
        <v>1.5612148651197888</v>
      </c>
      <c r="I19" s="63">
        <f t="shared" si="4"/>
        <v>892.50000000000023</v>
      </c>
      <c r="J19" s="62"/>
      <c r="K19" s="32"/>
    </row>
    <row r="20" spans="1:11" s="33" customFormat="1" ht="15" customHeight="1" x14ac:dyDescent="0.25">
      <c r="A20" s="30"/>
      <c r="B20" s="30" t="s">
        <v>185</v>
      </c>
      <c r="C20" s="22">
        <v>29.6</v>
      </c>
      <c r="D20" s="22">
        <v>46.8</v>
      </c>
      <c r="E20" s="22">
        <v>46.8</v>
      </c>
      <c r="F20" s="22">
        <f t="shared" si="0"/>
        <v>0</v>
      </c>
      <c r="G20" s="31">
        <f t="shared" si="1"/>
        <v>1</v>
      </c>
      <c r="H20" s="31">
        <f t="shared" si="3"/>
        <v>1.5810810810810809</v>
      </c>
      <c r="I20" s="63">
        <f t="shared" si="4"/>
        <v>17.199999999999996</v>
      </c>
      <c r="J20" s="62"/>
      <c r="K20" s="32"/>
    </row>
    <row r="21" spans="1:11" s="46" customFormat="1" ht="30" customHeight="1" x14ac:dyDescent="0.25">
      <c r="A21" s="42"/>
      <c r="B21" s="42" t="s">
        <v>40</v>
      </c>
      <c r="C21" s="43">
        <v>51.2</v>
      </c>
      <c r="D21" s="43">
        <v>128.4</v>
      </c>
      <c r="E21" s="43">
        <v>128.4</v>
      </c>
      <c r="F21" s="43">
        <f t="shared" si="0"/>
        <v>0</v>
      </c>
      <c r="G21" s="44">
        <f t="shared" si="1"/>
        <v>1</v>
      </c>
      <c r="H21" s="44">
        <f t="shared" si="3"/>
        <v>2.5078125</v>
      </c>
      <c r="I21" s="63">
        <f t="shared" si="4"/>
        <v>77.2</v>
      </c>
      <c r="J21" s="62"/>
      <c r="K21" s="45"/>
    </row>
    <row r="22" spans="1:11" s="46" customFormat="1" ht="30" customHeight="1" x14ac:dyDescent="0.25">
      <c r="A22" s="42"/>
      <c r="B22" s="42" t="s">
        <v>41</v>
      </c>
      <c r="C22" s="43">
        <v>68.900000000000006</v>
      </c>
      <c r="D22" s="43">
        <v>145.80000000000001</v>
      </c>
      <c r="E22" s="43">
        <v>145.80000000000001</v>
      </c>
      <c r="F22" s="43">
        <f t="shared" si="0"/>
        <v>0</v>
      </c>
      <c r="G22" s="44">
        <f t="shared" si="1"/>
        <v>1</v>
      </c>
      <c r="H22" s="44">
        <f t="shared" si="3"/>
        <v>2.11611030478955</v>
      </c>
      <c r="I22" s="63">
        <f t="shared" si="4"/>
        <v>76.900000000000006</v>
      </c>
      <c r="J22" s="62"/>
      <c r="K22" s="45"/>
    </row>
    <row r="23" spans="1:11" s="46" customFormat="1" ht="15" customHeight="1" x14ac:dyDescent="0.25">
      <c r="A23" s="49" t="s">
        <v>7</v>
      </c>
      <c r="B23" s="42" t="s">
        <v>42</v>
      </c>
      <c r="C23" s="43">
        <v>2281.1</v>
      </c>
      <c r="D23" s="43">
        <v>2281.8000000000002</v>
      </c>
      <c r="E23" s="43">
        <v>5254.9</v>
      </c>
      <c r="F23" s="43">
        <f t="shared" si="0"/>
        <v>2973.0999999999995</v>
      </c>
      <c r="G23" s="44">
        <f t="shared" si="1"/>
        <v>2.3029625734069592</v>
      </c>
      <c r="H23" s="44">
        <f t="shared" si="3"/>
        <v>2.3036692823637717</v>
      </c>
      <c r="I23" s="63">
        <f t="shared" si="4"/>
        <v>2973.7999999999997</v>
      </c>
      <c r="J23" s="62"/>
      <c r="K23" s="45"/>
    </row>
    <row r="24" spans="1:11" s="46" customFormat="1" ht="15" customHeight="1" x14ac:dyDescent="0.25">
      <c r="A24" s="49" t="s">
        <v>7</v>
      </c>
      <c r="B24" s="42" t="s">
        <v>43</v>
      </c>
      <c r="C24" s="43">
        <v>0.2</v>
      </c>
      <c r="D24" s="43"/>
      <c r="E24" s="43">
        <v>-0.2</v>
      </c>
      <c r="F24" s="43">
        <f t="shared" si="0"/>
        <v>-0.2</v>
      </c>
      <c r="G24" s="44"/>
      <c r="H24" s="44">
        <f t="shared" si="3"/>
        <v>-1</v>
      </c>
      <c r="I24" s="45"/>
      <c r="J24" s="45"/>
      <c r="K24" s="45"/>
    </row>
    <row r="25" spans="1:11" s="38" customFormat="1" ht="20.100000000000001" customHeight="1" x14ac:dyDescent="0.25">
      <c r="A25" s="34"/>
      <c r="B25" s="34" t="s">
        <v>45</v>
      </c>
      <c r="C25" s="35">
        <f>C26+C28+C34+C36+C41+C40+C42</f>
        <v>44062.099999999991</v>
      </c>
      <c r="D25" s="35">
        <f>D26+D28+D34+D36+D41+D40+D42</f>
        <v>55670.399999999994</v>
      </c>
      <c r="E25" s="35">
        <f>E26+E28+E34+E36+E41+E40+E42</f>
        <v>50589.1</v>
      </c>
      <c r="F25" s="35">
        <f t="shared" si="0"/>
        <v>-5081.2999999999956</v>
      </c>
      <c r="G25" s="36">
        <f t="shared" ref="G25:G30" si="5">E25/D25</f>
        <v>0.90872528309478651</v>
      </c>
      <c r="H25" s="36">
        <f t="shared" si="3"/>
        <v>1.1481318411968564</v>
      </c>
      <c r="I25" s="60">
        <f>E25-C25</f>
        <v>6527.0000000000073</v>
      </c>
      <c r="J25" s="80">
        <f>E25/E7</f>
        <v>0.62825340211665182</v>
      </c>
      <c r="K25" s="64">
        <f>E25-C25</f>
        <v>6527.0000000000073</v>
      </c>
    </row>
    <row r="26" spans="1:11" s="46" customFormat="1" ht="15" customHeight="1" x14ac:dyDescent="0.25">
      <c r="A26" s="42"/>
      <c r="B26" s="42" t="s">
        <v>46</v>
      </c>
      <c r="C26" s="43">
        <f>C27</f>
        <v>27477.7</v>
      </c>
      <c r="D26" s="43">
        <f>D27</f>
        <v>22722.7</v>
      </c>
      <c r="E26" s="43">
        <f>E27</f>
        <v>22722.7</v>
      </c>
      <c r="F26" s="43">
        <f t="shared" si="0"/>
        <v>0</v>
      </c>
      <c r="G26" s="44">
        <f t="shared" si="5"/>
        <v>1</v>
      </c>
      <c r="H26" s="44">
        <f t="shared" si="3"/>
        <v>0.82695058174446912</v>
      </c>
      <c r="I26" s="65">
        <f>E26-C26</f>
        <v>-4755</v>
      </c>
      <c r="J26" s="45"/>
      <c r="K26" s="45"/>
    </row>
    <row r="27" spans="1:11" s="33" customFormat="1" ht="30" customHeight="1" x14ac:dyDescent="0.25">
      <c r="A27" s="47" t="s">
        <v>10</v>
      </c>
      <c r="B27" s="30" t="s">
        <v>164</v>
      </c>
      <c r="C27" s="22">
        <v>27477.7</v>
      </c>
      <c r="D27" s="22">
        <v>22722.7</v>
      </c>
      <c r="E27" s="22">
        <f>D27</f>
        <v>22722.7</v>
      </c>
      <c r="F27" s="22">
        <f t="shared" si="0"/>
        <v>0</v>
      </c>
      <c r="G27" s="31">
        <f t="shared" si="5"/>
        <v>1</v>
      </c>
      <c r="H27" s="31">
        <f t="shared" si="3"/>
        <v>0.82695058174446912</v>
      </c>
      <c r="I27" s="32"/>
      <c r="J27" s="32"/>
      <c r="K27" s="32"/>
    </row>
    <row r="28" spans="1:11" s="46" customFormat="1" ht="15" customHeight="1" x14ac:dyDescent="0.25">
      <c r="A28" s="42"/>
      <c r="B28" s="42" t="s">
        <v>47</v>
      </c>
      <c r="C28" s="43">
        <f>SUM(C29:C33)</f>
        <v>21155.5</v>
      </c>
      <c r="D28" s="43">
        <f>SUM(D29:D33)</f>
        <v>27143</v>
      </c>
      <c r="E28" s="43">
        <f>SUM(E29:E33)</f>
        <v>22063.3</v>
      </c>
      <c r="F28" s="43">
        <f t="shared" si="0"/>
        <v>-5079.7000000000007</v>
      </c>
      <c r="G28" s="44">
        <f t="shared" si="5"/>
        <v>0.81285414287293223</v>
      </c>
      <c r="H28" s="44">
        <f>E28/C28</f>
        <v>1.0429108269717096</v>
      </c>
      <c r="I28" s="65">
        <f>E28-C28</f>
        <v>907.79999999999927</v>
      </c>
      <c r="J28" s="45"/>
      <c r="K28" s="65"/>
    </row>
    <row r="29" spans="1:11" s="33" customFormat="1" ht="45" x14ac:dyDescent="0.25">
      <c r="A29" s="47"/>
      <c r="B29" s="30" t="s">
        <v>221</v>
      </c>
      <c r="C29" s="22"/>
      <c r="D29" s="22">
        <v>15342.1</v>
      </c>
      <c r="E29" s="22">
        <v>10777.4</v>
      </c>
      <c r="F29" s="22">
        <f t="shared" si="0"/>
        <v>-4564.7000000000007</v>
      </c>
      <c r="G29" s="31">
        <f t="shared" si="5"/>
        <v>0.7024722821517263</v>
      </c>
      <c r="H29" s="31"/>
      <c r="I29" s="32"/>
      <c r="J29" s="32"/>
      <c r="K29" s="32"/>
    </row>
    <row r="30" spans="1:11" s="33" customFormat="1" ht="45" x14ac:dyDescent="0.25">
      <c r="A30" s="47"/>
      <c r="B30" s="30" t="s">
        <v>220</v>
      </c>
      <c r="C30" s="22">
        <v>12979.4</v>
      </c>
      <c r="D30" s="22">
        <v>3425.2</v>
      </c>
      <c r="E30" s="22">
        <v>2910.2</v>
      </c>
      <c r="F30" s="22">
        <f t="shared" si="0"/>
        <v>-515</v>
      </c>
      <c r="G30" s="31">
        <f t="shared" si="5"/>
        <v>0.84964381641947917</v>
      </c>
      <c r="H30" s="31">
        <f>E30/C30</f>
        <v>0.22421683590920996</v>
      </c>
      <c r="I30" s="32"/>
      <c r="J30" s="32"/>
      <c r="K30" s="32"/>
    </row>
    <row r="31" spans="1:11" s="33" customFormat="1" ht="73.5" hidden="1" customHeight="1" x14ac:dyDescent="0.25">
      <c r="A31" s="47"/>
      <c r="B31" s="30" t="s">
        <v>165</v>
      </c>
      <c r="C31" s="22"/>
      <c r="D31" s="22"/>
      <c r="E31" s="22"/>
      <c r="F31" s="22"/>
      <c r="G31" s="31"/>
      <c r="H31" s="31"/>
      <c r="I31" s="32"/>
      <c r="J31" s="32"/>
      <c r="K31" s="32"/>
    </row>
    <row r="32" spans="1:11" s="33" customFormat="1" ht="45" hidden="1" x14ac:dyDescent="0.25">
      <c r="A32" s="47" t="s">
        <v>11</v>
      </c>
      <c r="B32" s="30" t="s">
        <v>166</v>
      </c>
      <c r="C32" s="22"/>
      <c r="D32" s="22"/>
      <c r="E32" s="22"/>
      <c r="F32" s="22"/>
      <c r="G32" s="31"/>
      <c r="H32" s="31"/>
      <c r="I32" s="32"/>
      <c r="J32" s="32"/>
      <c r="K32" s="32"/>
    </row>
    <row r="33" spans="1:11" s="33" customFormat="1" ht="15" customHeight="1" x14ac:dyDescent="0.25">
      <c r="A33" s="47" t="s">
        <v>11</v>
      </c>
      <c r="B33" s="30" t="s">
        <v>167</v>
      </c>
      <c r="C33" s="22">
        <v>8176.1</v>
      </c>
      <c r="D33" s="22">
        <v>8375.7000000000007</v>
      </c>
      <c r="E33" s="22">
        <v>8375.7000000000007</v>
      </c>
      <c r="F33" s="22">
        <f t="shared" ref="F33:F38" si="6">E33-D33</f>
        <v>0</v>
      </c>
      <c r="G33" s="31">
        <f t="shared" ref="G33:G35" si="7">E33/D33</f>
        <v>1</v>
      </c>
      <c r="H33" s="31">
        <f>E33/C33</f>
        <v>1.024412617262509</v>
      </c>
      <c r="I33" s="32"/>
      <c r="J33" s="32"/>
      <c r="K33" s="32"/>
    </row>
    <row r="34" spans="1:11" s="46" customFormat="1" ht="15" customHeight="1" x14ac:dyDescent="0.25">
      <c r="A34" s="42"/>
      <c r="B34" s="42" t="s">
        <v>48</v>
      </c>
      <c r="C34" s="43">
        <f>SUM(C35:C35)</f>
        <v>258</v>
      </c>
      <c r="D34" s="43">
        <v>0.1</v>
      </c>
      <c r="E34" s="43">
        <v>0.1</v>
      </c>
      <c r="F34" s="43">
        <f t="shared" si="6"/>
        <v>0</v>
      </c>
      <c r="G34" s="44">
        <f t="shared" si="7"/>
        <v>1</v>
      </c>
      <c r="H34" s="44">
        <f>E34/C34</f>
        <v>3.875968992248062E-4</v>
      </c>
      <c r="I34" s="65">
        <f>E34-C34</f>
        <v>-257.89999999999998</v>
      </c>
      <c r="J34" s="45"/>
      <c r="K34" s="65"/>
    </row>
    <row r="35" spans="1:11" s="33" customFormat="1" ht="30" customHeight="1" x14ac:dyDescent="0.25">
      <c r="A35" s="47" t="s">
        <v>11</v>
      </c>
      <c r="B35" s="30" t="s">
        <v>214</v>
      </c>
      <c r="C35" s="48">
        <v>258</v>
      </c>
      <c r="D35" s="22">
        <v>0.9</v>
      </c>
      <c r="E35" s="22">
        <v>0.9</v>
      </c>
      <c r="F35" s="22">
        <f t="shared" si="6"/>
        <v>0</v>
      </c>
      <c r="G35" s="31">
        <f t="shared" si="7"/>
        <v>1</v>
      </c>
      <c r="H35" s="31">
        <f>E35/C35</f>
        <v>3.4883720930232558E-3</v>
      </c>
      <c r="I35" s="32"/>
      <c r="J35" s="32"/>
      <c r="K35" s="32"/>
    </row>
    <row r="36" spans="1:11" s="46" customFormat="1" ht="15" customHeight="1" x14ac:dyDescent="0.25">
      <c r="A36" s="42"/>
      <c r="B36" s="42" t="s">
        <v>49</v>
      </c>
      <c r="C36" s="43">
        <f>SUM(C37:C39)</f>
        <v>1452.6</v>
      </c>
      <c r="D36" s="43">
        <f>SUM(D37:D39)</f>
        <v>327.10000000000002</v>
      </c>
      <c r="E36" s="43">
        <f>SUM(E37:E39)</f>
        <v>327.10000000000002</v>
      </c>
      <c r="F36" s="43">
        <f t="shared" si="6"/>
        <v>0</v>
      </c>
      <c r="G36" s="44">
        <f t="shared" ref="G36:G38" si="8">E36/D36</f>
        <v>1</v>
      </c>
      <c r="H36" s="44">
        <f>E36/C36</f>
        <v>0.22518243150213413</v>
      </c>
      <c r="I36" s="65">
        <f>E36-C36</f>
        <v>-1125.5</v>
      </c>
      <c r="J36" s="45"/>
      <c r="K36" s="65"/>
    </row>
    <row r="37" spans="1:11" s="33" customFormat="1" ht="60" customHeight="1" x14ac:dyDescent="0.25">
      <c r="A37" s="47" t="s">
        <v>11</v>
      </c>
      <c r="B37" s="30" t="s">
        <v>215</v>
      </c>
      <c r="C37" s="22">
        <v>145.6</v>
      </c>
      <c r="D37" s="22">
        <v>227.1</v>
      </c>
      <c r="E37" s="22">
        <v>227.1</v>
      </c>
      <c r="F37" s="22">
        <f t="shared" si="6"/>
        <v>0</v>
      </c>
      <c r="G37" s="31">
        <f t="shared" si="8"/>
        <v>1</v>
      </c>
      <c r="H37" s="31">
        <f>E37/C37</f>
        <v>1.5597527472527473</v>
      </c>
      <c r="I37" s="32"/>
      <c r="J37" s="32"/>
      <c r="K37" s="32"/>
    </row>
    <row r="38" spans="1:11" s="33" customFormat="1" ht="60" customHeight="1" x14ac:dyDescent="0.25">
      <c r="A38" s="47" t="s">
        <v>11</v>
      </c>
      <c r="B38" s="30" t="s">
        <v>216</v>
      </c>
      <c r="C38" s="22"/>
      <c r="D38" s="22">
        <v>100</v>
      </c>
      <c r="E38" s="22">
        <v>100</v>
      </c>
      <c r="F38" s="22">
        <f t="shared" si="6"/>
        <v>0</v>
      </c>
      <c r="G38" s="31">
        <f t="shared" si="8"/>
        <v>1</v>
      </c>
      <c r="H38" s="31"/>
      <c r="I38" s="32"/>
      <c r="J38" s="32"/>
      <c r="K38" s="32"/>
    </row>
    <row r="39" spans="1:11" s="33" customFormat="1" ht="30" customHeight="1" x14ac:dyDescent="0.25">
      <c r="A39" s="47" t="s">
        <v>11</v>
      </c>
      <c r="B39" s="30" t="s">
        <v>217</v>
      </c>
      <c r="C39" s="48">
        <v>1307</v>
      </c>
      <c r="D39" s="48"/>
      <c r="E39" s="22"/>
      <c r="F39" s="22"/>
      <c r="G39" s="31"/>
      <c r="H39" s="31"/>
      <c r="I39" s="32"/>
      <c r="J39" s="32"/>
      <c r="K39" s="32"/>
    </row>
    <row r="40" spans="1:11" s="46" customFormat="1" ht="30" customHeight="1" x14ac:dyDescent="0.25">
      <c r="A40" s="49" t="s">
        <v>11</v>
      </c>
      <c r="B40" s="42" t="s">
        <v>135</v>
      </c>
      <c r="C40" s="43">
        <v>345</v>
      </c>
      <c r="D40" s="43"/>
      <c r="E40" s="43"/>
      <c r="F40" s="43"/>
      <c r="G40" s="44"/>
      <c r="H40" s="31"/>
      <c r="I40" s="45"/>
      <c r="J40" s="45"/>
      <c r="K40" s="45"/>
    </row>
    <row r="41" spans="1:11" s="46" customFormat="1" ht="15" customHeight="1" x14ac:dyDescent="0.25">
      <c r="A41" s="49" t="s">
        <v>11</v>
      </c>
      <c r="B41" s="42" t="s">
        <v>222</v>
      </c>
      <c r="C41" s="110">
        <v>133.6</v>
      </c>
      <c r="D41" s="43">
        <v>5477.5</v>
      </c>
      <c r="E41" s="43">
        <v>5477.5</v>
      </c>
      <c r="F41" s="43">
        <f>E41-D41</f>
        <v>0</v>
      </c>
      <c r="G41" s="44">
        <f>E41/D41</f>
        <v>1</v>
      </c>
      <c r="H41" s="31">
        <f>E41/C41</f>
        <v>40.999251497005993</v>
      </c>
      <c r="I41" s="45"/>
      <c r="J41" s="45"/>
      <c r="K41" s="45"/>
    </row>
    <row r="42" spans="1:11" s="46" customFormat="1" ht="45" customHeight="1" x14ac:dyDescent="0.25">
      <c r="A42" s="49" t="s">
        <v>11</v>
      </c>
      <c r="B42" s="42" t="s">
        <v>218</v>
      </c>
      <c r="C42" s="43">
        <v>-6760.3</v>
      </c>
      <c r="D42" s="43"/>
      <c r="E42" s="43">
        <v>-1.6</v>
      </c>
      <c r="F42" s="43">
        <f>E42-D42</f>
        <v>-1.6</v>
      </c>
      <c r="G42" s="44"/>
      <c r="H42" s="44"/>
      <c r="I42" s="45"/>
      <c r="J42" s="45"/>
      <c r="K42" s="45"/>
    </row>
    <row r="43" spans="1:11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3">
    <mergeCell ref="A2:H2"/>
    <mergeCell ref="G4:H4"/>
    <mergeCell ref="G1:H1"/>
  </mergeCells>
  <pageMargins left="0.78740157480314965" right="0.39370078740157483" top="0.39370078740157483" bottom="0.39370078740157483" header="0.31496062992125984" footer="0.31496062992125984"/>
  <pageSetup paperSize="9" scale="78" orientation="portrait" r:id="rId1"/>
  <ignoredErrors>
    <ignoredError sqref="J10" formula="1"/>
    <ignoredError sqref="C3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workbookViewId="0">
      <pane ySplit="7" topLeftCell="A8" activePane="bottomLeft" state="frozen"/>
      <selection pane="bottomLeft" activeCell="F1" sqref="F1:I1"/>
    </sheetView>
  </sheetViews>
  <sheetFormatPr defaultRowHeight="15" x14ac:dyDescent="0.25"/>
  <cols>
    <col min="1" max="1" width="6.7109375" style="54" customWidth="1"/>
    <col min="2" max="2" width="40.7109375" customWidth="1"/>
    <col min="3" max="8" width="10.7109375" customWidth="1"/>
    <col min="9" max="9" width="10.28515625" customWidth="1"/>
    <col min="10" max="10" width="10.7109375" hidden="1" customWidth="1"/>
    <col min="11" max="12" width="10.7109375" style="33" hidden="1" customWidth="1"/>
    <col min="13" max="13" width="8.140625" style="33" hidden="1" customWidth="1"/>
    <col min="14" max="14" width="6.42578125" hidden="1" customWidth="1"/>
    <col min="15" max="15" width="6" hidden="1" customWidth="1"/>
  </cols>
  <sheetData>
    <row r="1" spans="1:15" ht="15.75" customHeight="1" x14ac:dyDescent="0.25">
      <c r="A1" s="20"/>
      <c r="B1" s="1"/>
      <c r="C1" s="1"/>
      <c r="D1" s="1"/>
      <c r="E1" s="1"/>
      <c r="F1" s="113" t="s">
        <v>50</v>
      </c>
      <c r="G1" s="113"/>
      <c r="H1" s="113"/>
      <c r="I1" s="113"/>
      <c r="J1" s="1"/>
      <c r="K1" s="1"/>
      <c r="L1" s="1"/>
      <c r="M1" s="1"/>
    </row>
    <row r="2" spans="1:15" ht="11.25" customHeight="1" x14ac:dyDescent="0.25">
      <c r="A2" s="2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22.5" customHeight="1" x14ac:dyDescent="0.25">
      <c r="A3" s="114" t="s">
        <v>190</v>
      </c>
      <c r="B3" s="114"/>
      <c r="C3" s="114"/>
      <c r="D3" s="114"/>
      <c r="E3" s="114"/>
      <c r="F3" s="114"/>
      <c r="G3" s="114"/>
      <c r="H3" s="114"/>
      <c r="I3" s="114"/>
      <c r="J3" s="1"/>
      <c r="K3" s="1"/>
      <c r="L3" s="1"/>
      <c r="M3" s="1"/>
    </row>
    <row r="4" spans="1:15" ht="9" customHeight="1" x14ac:dyDescent="0.25">
      <c r="A4" s="2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s="3" customFormat="1" ht="20.100000000000001" customHeight="1" x14ac:dyDescent="0.2">
      <c r="A5" s="52"/>
      <c r="B5" s="2"/>
      <c r="C5" s="2"/>
      <c r="D5" s="2"/>
      <c r="E5" s="2"/>
      <c r="F5" s="2"/>
      <c r="G5" s="112" t="s">
        <v>155</v>
      </c>
      <c r="H5" s="112"/>
      <c r="I5" s="112"/>
      <c r="J5" s="2"/>
      <c r="K5" s="2"/>
      <c r="L5" s="2"/>
      <c r="M5" s="2"/>
    </row>
    <row r="6" spans="1:15" s="17" customFormat="1" ht="80.099999999999994" customHeight="1" x14ac:dyDescent="0.2">
      <c r="A6" s="28" t="s">
        <v>52</v>
      </c>
      <c r="B6" s="28" t="s">
        <v>39</v>
      </c>
      <c r="C6" s="99" t="s">
        <v>183</v>
      </c>
      <c r="D6" s="28" t="s">
        <v>195</v>
      </c>
      <c r="E6" s="28" t="s">
        <v>192</v>
      </c>
      <c r="F6" s="18" t="s">
        <v>29</v>
      </c>
      <c r="G6" s="18" t="s">
        <v>173</v>
      </c>
      <c r="H6" s="18" t="s">
        <v>199</v>
      </c>
      <c r="I6" s="18" t="s">
        <v>200</v>
      </c>
      <c r="J6" s="16"/>
      <c r="K6" s="16"/>
      <c r="L6" s="16"/>
      <c r="M6" s="16"/>
    </row>
    <row r="7" spans="1:15" s="17" customFormat="1" ht="15" customHeight="1" x14ac:dyDescent="0.2">
      <c r="A7" s="28">
        <v>1</v>
      </c>
      <c r="B7" s="28">
        <v>2</v>
      </c>
      <c r="C7" s="2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6"/>
      <c r="K7" s="16"/>
      <c r="L7" s="16"/>
      <c r="M7" s="16"/>
    </row>
    <row r="8" spans="1:15" s="6" customFormat="1" ht="20.100000000000001" customHeight="1" x14ac:dyDescent="0.25">
      <c r="A8" s="53" t="s">
        <v>225</v>
      </c>
      <c r="B8" s="57" t="s">
        <v>51</v>
      </c>
      <c r="C8" s="10">
        <f>C9+C17+C20+C23+C31+C36+C39+C45+C51+C54+C56</f>
        <v>91764.6</v>
      </c>
      <c r="D8" s="10">
        <f>D9+D17+D20+D23+D31+D36+D39+D45+D51+D54+D56</f>
        <v>97005.999999999985</v>
      </c>
      <c r="E8" s="10">
        <f>E9+E17+E20+E23+E31+E36+E39+E45+E51+E54+E56</f>
        <v>88282.200000000012</v>
      </c>
      <c r="F8" s="24">
        <f t="shared" ref="F8:F24" si="0">E8-D8</f>
        <v>-8723.7999999999738</v>
      </c>
      <c r="G8" s="24">
        <f t="shared" ref="G8:G14" si="1">E8-C8</f>
        <v>-3482.3999999999942</v>
      </c>
      <c r="H8" s="27">
        <f t="shared" ref="H8:H24" si="2">E8/D8</f>
        <v>0.910069480238336</v>
      </c>
      <c r="I8" s="27">
        <f t="shared" ref="I8:I13" si="3">E8/C8</f>
        <v>0.96205072544314485</v>
      </c>
      <c r="J8" s="83">
        <f>E8-C8</f>
        <v>-3482.3999999999942</v>
      </c>
      <c r="K8" s="2"/>
      <c r="L8" s="2"/>
      <c r="M8" s="2"/>
      <c r="N8" s="84">
        <f>J8/C8</f>
        <v>-3.7949274556855192E-2</v>
      </c>
      <c r="O8" s="85"/>
    </row>
    <row r="9" spans="1:15" s="38" customFormat="1" ht="18" customHeight="1" x14ac:dyDescent="0.25">
      <c r="A9" s="51" t="s">
        <v>54</v>
      </c>
      <c r="B9" s="34" t="s">
        <v>226</v>
      </c>
      <c r="C9" s="35">
        <f>SUM(C10:C16)-0.1</f>
        <v>8444.6</v>
      </c>
      <c r="D9" s="35">
        <f>SUM(D10:D16)</f>
        <v>10691.3</v>
      </c>
      <c r="E9" s="35">
        <f>SUM(E10:E16)</f>
        <v>10637.1</v>
      </c>
      <c r="F9" s="35">
        <f t="shared" si="0"/>
        <v>-54.199999999998909</v>
      </c>
      <c r="G9" s="35">
        <f t="shared" si="1"/>
        <v>2192.5</v>
      </c>
      <c r="H9" s="36">
        <f t="shared" si="2"/>
        <v>0.99493045747476927</v>
      </c>
      <c r="I9" s="36">
        <f t="shared" si="3"/>
        <v>1.2596333751746678</v>
      </c>
      <c r="J9" s="86">
        <f>E9-C9</f>
        <v>2192.5</v>
      </c>
      <c r="K9" s="87">
        <f t="shared" ref="K9:K40" si="4">E9-C9</f>
        <v>2192.5</v>
      </c>
      <c r="L9" s="88">
        <f t="shared" ref="L9:L40" si="5">K9/C9</f>
        <v>0.25963337517466784</v>
      </c>
      <c r="M9" s="88">
        <f>J9/C9</f>
        <v>0.25963337517466784</v>
      </c>
      <c r="N9" s="89">
        <f>E9/E8</f>
        <v>0.12048974765014916</v>
      </c>
      <c r="O9" s="89">
        <f>C9/C8</f>
        <v>9.2024593361710288E-2</v>
      </c>
    </row>
    <row r="10" spans="1:15" s="56" customFormat="1" ht="47.25" customHeight="1" x14ac:dyDescent="0.25">
      <c r="A10" s="11" t="s">
        <v>53</v>
      </c>
      <c r="B10" s="8" t="s">
        <v>60</v>
      </c>
      <c r="C10" s="13">
        <v>714.3</v>
      </c>
      <c r="D10" s="13">
        <v>714.3</v>
      </c>
      <c r="E10" s="13">
        <v>714.3</v>
      </c>
      <c r="F10" s="13">
        <f t="shared" si="0"/>
        <v>0</v>
      </c>
      <c r="G10" s="13">
        <f t="shared" si="1"/>
        <v>0</v>
      </c>
      <c r="H10" s="55">
        <f t="shared" si="2"/>
        <v>1</v>
      </c>
      <c r="I10" s="26">
        <f t="shared" si="3"/>
        <v>1</v>
      </c>
      <c r="J10" s="2"/>
      <c r="K10" s="87">
        <f t="shared" si="4"/>
        <v>0</v>
      </c>
      <c r="L10" s="88">
        <f t="shared" si="5"/>
        <v>0</v>
      </c>
      <c r="M10" s="88"/>
      <c r="N10" s="3"/>
      <c r="O10" s="3"/>
    </row>
    <row r="11" spans="1:15" s="56" customFormat="1" ht="78.75" customHeight="1" x14ac:dyDescent="0.25">
      <c r="A11" s="11" t="s">
        <v>55</v>
      </c>
      <c r="B11" s="8" t="s">
        <v>59</v>
      </c>
      <c r="C11" s="13">
        <v>723.7</v>
      </c>
      <c r="D11" s="13">
        <v>702.1</v>
      </c>
      <c r="E11" s="13">
        <v>702</v>
      </c>
      <c r="F11" s="13">
        <f t="shared" si="0"/>
        <v>-0.10000000000002274</v>
      </c>
      <c r="G11" s="13">
        <f t="shared" si="1"/>
        <v>-21.700000000000045</v>
      </c>
      <c r="H11" s="26">
        <f t="shared" si="2"/>
        <v>0.99985757014670273</v>
      </c>
      <c r="I11" s="26">
        <f t="shared" si="3"/>
        <v>0.9700151996683708</v>
      </c>
      <c r="J11" s="2"/>
      <c r="K11" s="87">
        <f t="shared" si="4"/>
        <v>-21.700000000000045</v>
      </c>
      <c r="L11" s="88">
        <f t="shared" si="5"/>
        <v>-2.9984800331629188E-2</v>
      </c>
      <c r="M11" s="88"/>
      <c r="N11" s="3"/>
      <c r="O11" s="3"/>
    </row>
    <row r="12" spans="1:15" s="56" customFormat="1" ht="78.75" customHeight="1" x14ac:dyDescent="0.25">
      <c r="A12" s="11" t="s">
        <v>56</v>
      </c>
      <c r="B12" s="8" t="s">
        <v>61</v>
      </c>
      <c r="C12" s="13">
        <v>6178.7</v>
      </c>
      <c r="D12" s="13">
        <v>4946</v>
      </c>
      <c r="E12" s="13">
        <v>4945.8999999999996</v>
      </c>
      <c r="F12" s="13">
        <f t="shared" si="0"/>
        <v>-0.1000000000003638</v>
      </c>
      <c r="G12" s="13">
        <f t="shared" si="1"/>
        <v>-1232.8000000000002</v>
      </c>
      <c r="H12" s="26">
        <f t="shared" si="2"/>
        <v>0.99997978164173063</v>
      </c>
      <c r="I12" s="26">
        <f t="shared" si="3"/>
        <v>0.8004758282486607</v>
      </c>
      <c r="J12" s="2"/>
      <c r="K12" s="87">
        <f t="shared" si="4"/>
        <v>-1232.8000000000002</v>
      </c>
      <c r="L12" s="88">
        <f t="shared" si="5"/>
        <v>-0.19952417175133932</v>
      </c>
      <c r="M12" s="88"/>
      <c r="N12" s="3"/>
      <c r="O12" s="3"/>
    </row>
    <row r="13" spans="1:15" s="56" customFormat="1" ht="63" customHeight="1" x14ac:dyDescent="0.25">
      <c r="A13" s="11" t="s">
        <v>57</v>
      </c>
      <c r="B13" s="8" t="s">
        <v>62</v>
      </c>
      <c r="C13" s="13">
        <v>174.5</v>
      </c>
      <c r="D13" s="13">
        <v>124.5</v>
      </c>
      <c r="E13" s="13">
        <v>124.5</v>
      </c>
      <c r="F13" s="13">
        <f t="shared" si="0"/>
        <v>0</v>
      </c>
      <c r="G13" s="13">
        <f t="shared" si="1"/>
        <v>-50</v>
      </c>
      <c r="H13" s="26">
        <f t="shared" si="2"/>
        <v>1</v>
      </c>
      <c r="I13" s="26">
        <f t="shared" si="3"/>
        <v>0.71346704871060174</v>
      </c>
      <c r="J13" s="2"/>
      <c r="K13" s="87">
        <f t="shared" si="4"/>
        <v>-50</v>
      </c>
      <c r="L13" s="88">
        <f t="shared" si="5"/>
        <v>-0.28653295128939826</v>
      </c>
      <c r="M13" s="88"/>
      <c r="N13" s="3"/>
      <c r="O13" s="3"/>
    </row>
    <row r="14" spans="1:15" s="56" customFormat="1" ht="31.5" x14ac:dyDescent="0.25">
      <c r="A14" s="11" t="s">
        <v>174</v>
      </c>
      <c r="B14" s="8" t="s">
        <v>175</v>
      </c>
      <c r="C14" s="13"/>
      <c r="D14" s="13">
        <v>215</v>
      </c>
      <c r="E14" s="13">
        <v>215</v>
      </c>
      <c r="F14" s="13">
        <f t="shared" si="0"/>
        <v>0</v>
      </c>
      <c r="G14" s="13">
        <f t="shared" si="1"/>
        <v>215</v>
      </c>
      <c r="H14" s="26">
        <f t="shared" si="2"/>
        <v>1</v>
      </c>
      <c r="I14" s="26"/>
      <c r="J14" s="2"/>
      <c r="K14" s="87">
        <f t="shared" si="4"/>
        <v>215</v>
      </c>
      <c r="L14" s="88" t="e">
        <f t="shared" si="5"/>
        <v>#DIV/0!</v>
      </c>
      <c r="M14" s="88"/>
      <c r="N14" s="3"/>
      <c r="O14" s="3"/>
    </row>
    <row r="15" spans="1:15" s="56" customFormat="1" ht="15" hidden="1" customHeight="1" x14ac:dyDescent="0.25">
      <c r="A15" s="11" t="s">
        <v>129</v>
      </c>
      <c r="B15" s="8" t="s">
        <v>130</v>
      </c>
      <c r="C15" s="13"/>
      <c r="D15" s="13"/>
      <c r="E15" s="13"/>
      <c r="F15" s="13">
        <f t="shared" si="0"/>
        <v>0</v>
      </c>
      <c r="G15" s="13"/>
      <c r="H15" s="26" t="e">
        <f t="shared" si="2"/>
        <v>#DIV/0!</v>
      </c>
      <c r="I15" s="26"/>
      <c r="J15" s="2"/>
      <c r="K15" s="87">
        <f t="shared" si="4"/>
        <v>0</v>
      </c>
      <c r="L15" s="88" t="e">
        <f t="shared" si="5"/>
        <v>#DIV/0!</v>
      </c>
      <c r="M15" s="88"/>
      <c r="N15" s="3"/>
      <c r="O15" s="3"/>
    </row>
    <row r="16" spans="1:15" s="56" customFormat="1" ht="15.75" customHeight="1" x14ac:dyDescent="0.25">
      <c r="A16" s="11" t="s">
        <v>58</v>
      </c>
      <c r="B16" s="8" t="s">
        <v>63</v>
      </c>
      <c r="C16" s="13">
        <v>653.5</v>
      </c>
      <c r="D16" s="13">
        <v>3989.4</v>
      </c>
      <c r="E16" s="13">
        <v>3935.4</v>
      </c>
      <c r="F16" s="13">
        <f t="shared" si="0"/>
        <v>-54</v>
      </c>
      <c r="G16" s="13">
        <f t="shared" ref="G16:G24" si="6">E16-C16</f>
        <v>3281.9</v>
      </c>
      <c r="H16" s="26">
        <f t="shared" si="2"/>
        <v>0.98646412994435251</v>
      </c>
      <c r="I16" s="26">
        <f>E16/C16</f>
        <v>6.0220351951032898</v>
      </c>
      <c r="J16" s="2"/>
      <c r="K16" s="87">
        <f t="shared" si="4"/>
        <v>3281.9</v>
      </c>
      <c r="L16" s="88">
        <f t="shared" si="5"/>
        <v>5.0220351951032898</v>
      </c>
      <c r="M16" s="88"/>
      <c r="N16" s="3"/>
      <c r="O16" s="3"/>
    </row>
    <row r="17" spans="1:15" s="38" customFormat="1" ht="15" hidden="1" customHeight="1" x14ac:dyDescent="0.25">
      <c r="A17" s="51" t="s">
        <v>64</v>
      </c>
      <c r="B17" s="34" t="s">
        <v>67</v>
      </c>
      <c r="C17" s="35">
        <f>SUM(C18:C19)</f>
        <v>0</v>
      </c>
      <c r="D17" s="35">
        <f>SUM(D18:D19)</f>
        <v>0</v>
      </c>
      <c r="E17" s="35">
        <f>SUM(E18:E19)</f>
        <v>0</v>
      </c>
      <c r="F17" s="35">
        <f t="shared" si="0"/>
        <v>0</v>
      </c>
      <c r="G17" s="35">
        <f t="shared" si="6"/>
        <v>0</v>
      </c>
      <c r="H17" s="36" t="e">
        <f t="shared" si="2"/>
        <v>#DIV/0!</v>
      </c>
      <c r="I17" s="36" t="e">
        <f>E17/C17</f>
        <v>#DIV/0!</v>
      </c>
      <c r="J17" s="90"/>
      <c r="K17" s="87">
        <f t="shared" si="4"/>
        <v>0</v>
      </c>
      <c r="L17" s="88" t="e">
        <f t="shared" si="5"/>
        <v>#DIV/0!</v>
      </c>
      <c r="M17" s="88"/>
      <c r="N17" s="91"/>
      <c r="O17" s="91"/>
    </row>
    <row r="18" spans="1:15" s="56" customFormat="1" ht="30" hidden="1" customHeight="1" x14ac:dyDescent="0.25">
      <c r="A18" s="29" t="s">
        <v>65</v>
      </c>
      <c r="B18" s="59" t="s">
        <v>68</v>
      </c>
      <c r="C18" s="58"/>
      <c r="D18" s="58"/>
      <c r="E18" s="58"/>
      <c r="F18" s="13">
        <f t="shared" si="0"/>
        <v>0</v>
      </c>
      <c r="G18" s="13">
        <f t="shared" si="6"/>
        <v>0</v>
      </c>
      <c r="H18" s="55" t="e">
        <f t="shared" si="2"/>
        <v>#DIV/0!</v>
      </c>
      <c r="I18" s="55" t="e">
        <f>E18/C18</f>
        <v>#DIV/0!</v>
      </c>
      <c r="J18" s="2"/>
      <c r="K18" s="87">
        <f t="shared" si="4"/>
        <v>0</v>
      </c>
      <c r="L18" s="88" t="e">
        <f t="shared" si="5"/>
        <v>#DIV/0!</v>
      </c>
      <c r="M18" s="88"/>
      <c r="N18" s="3"/>
      <c r="O18" s="3"/>
    </row>
    <row r="19" spans="1:15" s="56" customFormat="1" ht="15" hidden="1" customHeight="1" x14ac:dyDescent="0.25">
      <c r="A19" s="29" t="s">
        <v>66</v>
      </c>
      <c r="B19" s="59" t="s">
        <v>69</v>
      </c>
      <c r="C19" s="58"/>
      <c r="D19" s="58"/>
      <c r="E19" s="58"/>
      <c r="F19" s="13">
        <f t="shared" si="0"/>
        <v>0</v>
      </c>
      <c r="G19" s="13">
        <f t="shared" si="6"/>
        <v>0</v>
      </c>
      <c r="H19" s="26" t="e">
        <f t="shared" si="2"/>
        <v>#DIV/0!</v>
      </c>
      <c r="I19" s="26" t="e">
        <f>E19/C19</f>
        <v>#DIV/0!</v>
      </c>
      <c r="J19" s="2"/>
      <c r="K19" s="87">
        <f t="shared" si="4"/>
        <v>0</v>
      </c>
      <c r="L19" s="88" t="e">
        <f t="shared" si="5"/>
        <v>#DIV/0!</v>
      </c>
      <c r="M19" s="88"/>
      <c r="N19" s="3"/>
      <c r="O19" s="3"/>
    </row>
    <row r="20" spans="1:15" s="38" customFormat="1" ht="30" customHeight="1" x14ac:dyDescent="0.25">
      <c r="A20" s="51" t="s">
        <v>70</v>
      </c>
      <c r="B20" s="34" t="s">
        <v>179</v>
      </c>
      <c r="C20" s="35">
        <f>SUM(C21:C22)</f>
        <v>544</v>
      </c>
      <c r="D20" s="35">
        <f>SUM(D21:D22)</f>
        <v>1523</v>
      </c>
      <c r="E20" s="35">
        <f>SUM(E21:E22)</f>
        <v>899.5</v>
      </c>
      <c r="F20" s="35">
        <f t="shared" si="0"/>
        <v>-623.5</v>
      </c>
      <c r="G20" s="35">
        <f t="shared" si="6"/>
        <v>355.5</v>
      </c>
      <c r="H20" s="36">
        <f t="shared" si="2"/>
        <v>0.59061063690085358</v>
      </c>
      <c r="I20" s="36">
        <f>E20/C20</f>
        <v>1.6534926470588236</v>
      </c>
      <c r="J20" s="90"/>
      <c r="K20" s="87">
        <f t="shared" si="4"/>
        <v>355.5</v>
      </c>
      <c r="L20" s="88">
        <f t="shared" si="5"/>
        <v>0.65349264705882348</v>
      </c>
      <c r="M20" s="88"/>
      <c r="N20" s="89">
        <f>E20/E8</f>
        <v>1.0188916905106577E-2</v>
      </c>
      <c r="O20" s="91"/>
    </row>
    <row r="21" spans="1:15" s="56" customFormat="1" ht="15" hidden="1" customHeight="1" x14ac:dyDescent="0.25">
      <c r="A21" s="11" t="s">
        <v>73</v>
      </c>
      <c r="B21" s="8" t="s">
        <v>74</v>
      </c>
      <c r="C21" s="13"/>
      <c r="D21" s="13"/>
      <c r="E21" s="13"/>
      <c r="F21" s="13">
        <f t="shared" si="0"/>
        <v>0</v>
      </c>
      <c r="G21" s="13">
        <f t="shared" si="6"/>
        <v>0</v>
      </c>
      <c r="H21" s="55" t="e">
        <f t="shared" si="2"/>
        <v>#DIV/0!</v>
      </c>
      <c r="I21" s="55"/>
      <c r="J21" s="2"/>
      <c r="K21" s="87">
        <f t="shared" si="4"/>
        <v>0</v>
      </c>
      <c r="L21" s="88" t="e">
        <f t="shared" si="5"/>
        <v>#DIV/0!</v>
      </c>
      <c r="M21" s="88"/>
      <c r="N21" s="3"/>
      <c r="O21" s="3"/>
    </row>
    <row r="22" spans="1:15" s="56" customFormat="1" ht="60" customHeight="1" x14ac:dyDescent="0.25">
      <c r="A22" s="11" t="s">
        <v>72</v>
      </c>
      <c r="B22" s="8" t="s">
        <v>71</v>
      </c>
      <c r="C22" s="13">
        <v>544</v>
      </c>
      <c r="D22" s="13">
        <v>1523</v>
      </c>
      <c r="E22" s="13">
        <v>899.5</v>
      </c>
      <c r="F22" s="13">
        <f t="shared" si="0"/>
        <v>-623.5</v>
      </c>
      <c r="G22" s="13">
        <f t="shared" si="6"/>
        <v>355.5</v>
      </c>
      <c r="H22" s="26">
        <f t="shared" si="2"/>
        <v>0.59061063690085358</v>
      </c>
      <c r="I22" s="26">
        <f>E22/C22</f>
        <v>1.6534926470588236</v>
      </c>
      <c r="J22" s="2"/>
      <c r="K22" s="87">
        <f t="shared" si="4"/>
        <v>355.5</v>
      </c>
      <c r="L22" s="88">
        <f t="shared" si="5"/>
        <v>0.65349264705882348</v>
      </c>
      <c r="M22" s="88"/>
      <c r="N22" s="3"/>
      <c r="O22" s="3"/>
    </row>
    <row r="23" spans="1:15" s="38" customFormat="1" ht="18" customHeight="1" x14ac:dyDescent="0.25">
      <c r="A23" s="51" t="s">
        <v>75</v>
      </c>
      <c r="B23" s="111" t="s">
        <v>20</v>
      </c>
      <c r="C23" s="35">
        <f>SUM(C24:C30)</f>
        <v>19933.8</v>
      </c>
      <c r="D23" s="77">
        <f>SUM(D24:D30)-0.1</f>
        <v>10629.3</v>
      </c>
      <c r="E23" s="35">
        <f>SUM(E24:E30)</f>
        <v>9415.4</v>
      </c>
      <c r="F23" s="35">
        <f t="shared" si="0"/>
        <v>-1213.8999999999996</v>
      </c>
      <c r="G23" s="35">
        <f t="shared" si="6"/>
        <v>-10518.4</v>
      </c>
      <c r="H23" s="36">
        <f t="shared" si="2"/>
        <v>0.88579680693930929</v>
      </c>
      <c r="I23" s="36">
        <f>E23/C23</f>
        <v>0.47233342363222264</v>
      </c>
      <c r="J23" s="86">
        <f>E23-C23</f>
        <v>-10518.4</v>
      </c>
      <c r="K23" s="87">
        <f t="shared" si="4"/>
        <v>-10518.4</v>
      </c>
      <c r="L23" s="88">
        <f t="shared" si="5"/>
        <v>-0.52766657636777736</v>
      </c>
      <c r="M23" s="88">
        <f>J23/C23</f>
        <v>-0.52766657636777736</v>
      </c>
      <c r="N23" s="89">
        <f>E23/E8</f>
        <v>0.10665117090421397</v>
      </c>
      <c r="O23" s="89">
        <f>C23/C8</f>
        <v>0.21722755833949037</v>
      </c>
    </row>
    <row r="24" spans="1:15" s="56" customFormat="1" ht="15" hidden="1" customHeight="1" x14ac:dyDescent="0.25">
      <c r="A24" s="11" t="s">
        <v>76</v>
      </c>
      <c r="B24" s="8" t="s">
        <v>81</v>
      </c>
      <c r="C24" s="13"/>
      <c r="D24" s="13"/>
      <c r="E24" s="13"/>
      <c r="F24" s="13">
        <f t="shared" si="0"/>
        <v>0</v>
      </c>
      <c r="G24" s="13">
        <f t="shared" si="6"/>
        <v>0</v>
      </c>
      <c r="H24" s="55" t="e">
        <f t="shared" si="2"/>
        <v>#DIV/0!</v>
      </c>
      <c r="I24" s="55" t="e">
        <f>E24/C24</f>
        <v>#DIV/0!</v>
      </c>
      <c r="J24" s="1"/>
      <c r="K24" s="74">
        <f t="shared" si="4"/>
        <v>0</v>
      </c>
      <c r="L24" s="75" t="e">
        <f t="shared" si="5"/>
        <v>#DIV/0!</v>
      </c>
      <c r="M24" s="75"/>
    </row>
    <row r="25" spans="1:15" s="56" customFormat="1" ht="15" hidden="1" customHeight="1" x14ac:dyDescent="0.25">
      <c r="A25" s="11" t="s">
        <v>77</v>
      </c>
      <c r="B25" s="8" t="s">
        <v>82</v>
      </c>
      <c r="C25" s="13"/>
      <c r="D25" s="13"/>
      <c r="E25" s="13"/>
      <c r="F25" s="13"/>
      <c r="G25" s="13"/>
      <c r="H25" s="26"/>
      <c r="I25" s="26"/>
      <c r="J25" s="1"/>
      <c r="K25" s="74">
        <f t="shared" si="4"/>
        <v>0</v>
      </c>
      <c r="L25" s="75" t="e">
        <f t="shared" si="5"/>
        <v>#DIV/0!</v>
      </c>
      <c r="M25" s="75"/>
    </row>
    <row r="26" spans="1:15" s="56" customFormat="1" ht="15" hidden="1" customHeight="1" x14ac:dyDescent="0.25">
      <c r="A26" s="11" t="s">
        <v>78</v>
      </c>
      <c r="B26" s="8" t="s">
        <v>83</v>
      </c>
      <c r="C26" s="13"/>
      <c r="D26" s="13"/>
      <c r="E26" s="13"/>
      <c r="F26" s="13">
        <f t="shared" ref="F26:F53" si="7">E26-D26</f>
        <v>0</v>
      </c>
      <c r="G26" s="13">
        <f t="shared" ref="G26:G53" si="8">E26-C26</f>
        <v>0</v>
      </c>
      <c r="H26" s="26" t="e">
        <f t="shared" ref="H26:H37" si="9">E26/D26</f>
        <v>#DIV/0!</v>
      </c>
      <c r="I26" s="26" t="e">
        <f t="shared" ref="I26:I53" si="10">E26/C26</f>
        <v>#DIV/0!</v>
      </c>
      <c r="J26" s="1"/>
      <c r="K26" s="74">
        <f t="shared" si="4"/>
        <v>0</v>
      </c>
      <c r="L26" s="75" t="e">
        <f t="shared" si="5"/>
        <v>#DIV/0!</v>
      </c>
      <c r="M26" s="75"/>
    </row>
    <row r="27" spans="1:15" s="56" customFormat="1" ht="15" hidden="1" customHeight="1" x14ac:dyDescent="0.25">
      <c r="A27" s="11" t="s">
        <v>79</v>
      </c>
      <c r="B27" s="8" t="s">
        <v>84</v>
      </c>
      <c r="C27" s="13"/>
      <c r="D27" s="13"/>
      <c r="E27" s="13"/>
      <c r="F27" s="13">
        <f t="shared" si="7"/>
        <v>0</v>
      </c>
      <c r="G27" s="13">
        <f t="shared" si="8"/>
        <v>0</v>
      </c>
      <c r="H27" s="26" t="e">
        <f t="shared" si="9"/>
        <v>#DIV/0!</v>
      </c>
      <c r="I27" s="26" t="e">
        <f t="shared" si="10"/>
        <v>#DIV/0!</v>
      </c>
      <c r="J27" s="1"/>
      <c r="K27" s="74">
        <f t="shared" si="4"/>
        <v>0</v>
      </c>
      <c r="L27" s="75" t="e">
        <f t="shared" si="5"/>
        <v>#DIV/0!</v>
      </c>
      <c r="M27" s="75"/>
    </row>
    <row r="28" spans="1:15" s="56" customFormat="1" ht="15.75" customHeight="1" x14ac:dyDescent="0.25">
      <c r="A28" s="11" t="s">
        <v>85</v>
      </c>
      <c r="B28" s="8" t="s">
        <v>86</v>
      </c>
      <c r="C28" s="13">
        <v>1063</v>
      </c>
      <c r="D28" s="13">
        <v>1100</v>
      </c>
      <c r="E28" s="13">
        <v>964.4</v>
      </c>
      <c r="F28" s="13">
        <f t="shared" si="7"/>
        <v>-135.60000000000002</v>
      </c>
      <c r="G28" s="13">
        <f t="shared" si="8"/>
        <v>-98.600000000000023</v>
      </c>
      <c r="H28" s="26">
        <f t="shared" si="9"/>
        <v>0.87672727272727269</v>
      </c>
      <c r="I28" s="26">
        <f t="shared" si="10"/>
        <v>0.90724365004703666</v>
      </c>
      <c r="J28" s="1"/>
      <c r="K28" s="74">
        <f t="shared" si="4"/>
        <v>-98.600000000000023</v>
      </c>
      <c r="L28" s="75">
        <f t="shared" si="5"/>
        <v>-9.2756349952963335E-2</v>
      </c>
      <c r="M28" s="75"/>
    </row>
    <row r="29" spans="1:15" s="56" customFormat="1" ht="15.75" customHeight="1" x14ac:dyDescent="0.25">
      <c r="A29" s="11" t="s">
        <v>87</v>
      </c>
      <c r="B29" s="8" t="s">
        <v>88</v>
      </c>
      <c r="C29" s="13">
        <v>16886.7</v>
      </c>
      <c r="D29" s="13">
        <v>8004</v>
      </c>
      <c r="E29" s="13">
        <v>7292.1</v>
      </c>
      <c r="F29" s="13">
        <f t="shared" si="7"/>
        <v>-711.89999999999964</v>
      </c>
      <c r="G29" s="13">
        <f t="shared" si="8"/>
        <v>-9594.6</v>
      </c>
      <c r="H29" s="26">
        <f t="shared" si="9"/>
        <v>0.91105697151424292</v>
      </c>
      <c r="I29" s="26">
        <f t="shared" si="10"/>
        <v>0.43182504574606051</v>
      </c>
      <c r="J29" s="1"/>
      <c r="K29" s="74">
        <f t="shared" si="4"/>
        <v>-9594.6</v>
      </c>
      <c r="L29" s="75">
        <f t="shared" si="5"/>
        <v>-0.56817495425393949</v>
      </c>
      <c r="M29" s="75"/>
    </row>
    <row r="30" spans="1:15" s="56" customFormat="1" ht="31.5" customHeight="1" x14ac:dyDescent="0.25">
      <c r="A30" s="11" t="s">
        <v>80</v>
      </c>
      <c r="B30" s="8" t="s">
        <v>89</v>
      </c>
      <c r="C30" s="13">
        <v>1984.1</v>
      </c>
      <c r="D30" s="13">
        <v>1525.4</v>
      </c>
      <c r="E30" s="13">
        <v>1158.9000000000001</v>
      </c>
      <c r="F30" s="13">
        <f t="shared" si="7"/>
        <v>-366.5</v>
      </c>
      <c r="G30" s="13">
        <f t="shared" si="8"/>
        <v>-825.19999999999982</v>
      </c>
      <c r="H30" s="26">
        <f t="shared" si="9"/>
        <v>0.75973515143568904</v>
      </c>
      <c r="I30" s="26">
        <f t="shared" si="10"/>
        <v>0.58409354367219402</v>
      </c>
      <c r="J30" s="1"/>
      <c r="K30" s="74">
        <f t="shared" si="4"/>
        <v>-825.19999999999982</v>
      </c>
      <c r="L30" s="75">
        <f t="shared" si="5"/>
        <v>-0.41590645632780598</v>
      </c>
      <c r="M30" s="75"/>
    </row>
    <row r="31" spans="1:15" s="38" customFormat="1" ht="18" customHeight="1" x14ac:dyDescent="0.25">
      <c r="A31" s="51" t="s">
        <v>90</v>
      </c>
      <c r="B31" s="34" t="s">
        <v>21</v>
      </c>
      <c r="C31" s="35">
        <f>SUM(C32:C35)</f>
        <v>52714.1</v>
      </c>
      <c r="D31" s="35">
        <f>SUM(D32:D35)</f>
        <v>63495.199999999997</v>
      </c>
      <c r="E31" s="35">
        <f>SUM(E32:E35)-0.1</f>
        <v>56666.700000000004</v>
      </c>
      <c r="F31" s="35">
        <f t="shared" si="7"/>
        <v>-6828.4999999999927</v>
      </c>
      <c r="G31" s="35">
        <f t="shared" si="8"/>
        <v>3952.6000000000058</v>
      </c>
      <c r="H31" s="36">
        <f t="shared" si="9"/>
        <v>0.89245643765198013</v>
      </c>
      <c r="I31" s="36">
        <f t="shared" si="10"/>
        <v>1.0749818359793681</v>
      </c>
      <c r="J31" s="86">
        <f>E31-C31</f>
        <v>3952.6000000000058</v>
      </c>
      <c r="K31" s="87">
        <f t="shared" si="4"/>
        <v>3952.6000000000058</v>
      </c>
      <c r="L31" s="88">
        <f t="shared" si="5"/>
        <v>7.4981835979368056E-2</v>
      </c>
      <c r="M31" s="104">
        <f>E31/C31</f>
        <v>1.0749818359793681</v>
      </c>
      <c r="N31" s="89">
        <f>E31/E8</f>
        <v>0.64188137586059246</v>
      </c>
      <c r="O31" s="89">
        <f>C31/C8</f>
        <v>0.57444918846701232</v>
      </c>
    </row>
    <row r="32" spans="1:15" s="56" customFormat="1" ht="15.75" customHeight="1" x14ac:dyDescent="0.25">
      <c r="A32" s="11" t="s">
        <v>91</v>
      </c>
      <c r="B32" s="8" t="s">
        <v>94</v>
      </c>
      <c r="C32" s="13">
        <v>25300.799999999999</v>
      </c>
      <c r="D32" s="13">
        <v>12303.1</v>
      </c>
      <c r="E32" s="13">
        <v>12110.8</v>
      </c>
      <c r="F32" s="13">
        <f t="shared" si="7"/>
        <v>-192.30000000000109</v>
      </c>
      <c r="G32" s="13">
        <f t="shared" si="8"/>
        <v>-13190</v>
      </c>
      <c r="H32" s="55">
        <f t="shared" si="9"/>
        <v>0.98436979297900518</v>
      </c>
      <c r="I32" s="26">
        <f t="shared" si="10"/>
        <v>0.47867261114273063</v>
      </c>
      <c r="J32" s="1"/>
      <c r="K32" s="74">
        <f t="shared" si="4"/>
        <v>-13190</v>
      </c>
      <c r="L32" s="75">
        <f t="shared" si="5"/>
        <v>-0.52132738885726937</v>
      </c>
      <c r="M32" s="75"/>
    </row>
    <row r="33" spans="1:15" s="56" customFormat="1" ht="15.75" customHeight="1" x14ac:dyDescent="0.25">
      <c r="A33" s="11" t="s">
        <v>92</v>
      </c>
      <c r="B33" s="8" t="s">
        <v>95</v>
      </c>
      <c r="C33" s="13">
        <v>17193.2</v>
      </c>
      <c r="D33" s="13">
        <v>36884.6</v>
      </c>
      <c r="E33" s="13">
        <v>30250</v>
      </c>
      <c r="F33" s="13">
        <f t="shared" si="7"/>
        <v>-6634.5999999999985</v>
      </c>
      <c r="G33" s="13">
        <f t="shared" si="8"/>
        <v>13056.8</v>
      </c>
      <c r="H33" s="26">
        <f t="shared" si="9"/>
        <v>0.82012547241938372</v>
      </c>
      <c r="I33" s="26">
        <f t="shared" si="10"/>
        <v>1.7594165135053392</v>
      </c>
      <c r="J33" s="1"/>
      <c r="K33" s="74">
        <f t="shared" si="4"/>
        <v>13056.8</v>
      </c>
      <c r="L33" s="75">
        <f t="shared" si="5"/>
        <v>0.75941651350533923</v>
      </c>
      <c r="M33" s="75"/>
    </row>
    <row r="34" spans="1:15" s="56" customFormat="1" ht="15.75" customHeight="1" x14ac:dyDescent="0.25">
      <c r="A34" s="11" t="s">
        <v>93</v>
      </c>
      <c r="B34" s="8" t="s">
        <v>96</v>
      </c>
      <c r="C34" s="13">
        <v>6369.7</v>
      </c>
      <c r="D34" s="13">
        <v>4104</v>
      </c>
      <c r="E34" s="13">
        <v>4102.5</v>
      </c>
      <c r="F34" s="13">
        <f t="shared" si="7"/>
        <v>-1.5</v>
      </c>
      <c r="G34" s="13">
        <f t="shared" si="8"/>
        <v>-2267.1999999999998</v>
      </c>
      <c r="H34" s="26">
        <f t="shared" si="9"/>
        <v>0.9996345029239766</v>
      </c>
      <c r="I34" s="26">
        <f t="shared" si="10"/>
        <v>0.64406486961709342</v>
      </c>
      <c r="J34" s="1"/>
      <c r="K34" s="74">
        <f t="shared" si="4"/>
        <v>-2267.1999999999998</v>
      </c>
      <c r="L34" s="75">
        <f t="shared" si="5"/>
        <v>-0.35593513038290653</v>
      </c>
      <c r="M34" s="75"/>
    </row>
    <row r="35" spans="1:15" s="56" customFormat="1" ht="31.5" customHeight="1" x14ac:dyDescent="0.25">
      <c r="A35" s="11" t="s">
        <v>186</v>
      </c>
      <c r="B35" s="8" t="s">
        <v>187</v>
      </c>
      <c r="C35" s="13">
        <v>3850.4</v>
      </c>
      <c r="D35" s="13">
        <v>10203.5</v>
      </c>
      <c r="E35" s="13">
        <v>10203.5</v>
      </c>
      <c r="F35" s="13">
        <f t="shared" si="7"/>
        <v>0</v>
      </c>
      <c r="G35" s="13">
        <f t="shared" si="8"/>
        <v>6353.1</v>
      </c>
      <c r="H35" s="55">
        <f t="shared" si="9"/>
        <v>1</v>
      </c>
      <c r="I35" s="26">
        <f t="shared" si="10"/>
        <v>2.6499844172034073</v>
      </c>
      <c r="J35" s="1"/>
      <c r="K35" s="74">
        <f t="shared" si="4"/>
        <v>6353.1</v>
      </c>
      <c r="L35" s="75">
        <f t="shared" si="5"/>
        <v>1.6499844172034075</v>
      </c>
      <c r="M35" s="75"/>
    </row>
    <row r="36" spans="1:15" s="38" customFormat="1" ht="18" customHeight="1" x14ac:dyDescent="0.25">
      <c r="A36" s="51" t="s">
        <v>97</v>
      </c>
      <c r="B36" s="34" t="s">
        <v>23</v>
      </c>
      <c r="C36" s="35">
        <f>C38+C37</f>
        <v>9703.2999999999993</v>
      </c>
      <c r="D36" s="35">
        <f t="shared" ref="D36:E36" si="11">D38+D37</f>
        <v>10181</v>
      </c>
      <c r="E36" s="35">
        <f t="shared" si="11"/>
        <v>10177.4</v>
      </c>
      <c r="F36" s="35">
        <f t="shared" si="7"/>
        <v>-3.6000000000003638</v>
      </c>
      <c r="G36" s="35">
        <f t="shared" si="8"/>
        <v>474.10000000000036</v>
      </c>
      <c r="H36" s="36">
        <f t="shared" si="9"/>
        <v>0.99964640015715545</v>
      </c>
      <c r="I36" s="36">
        <f t="shared" si="10"/>
        <v>1.0488596662990941</v>
      </c>
      <c r="J36" s="86">
        <f>E36-C36</f>
        <v>474.10000000000036</v>
      </c>
      <c r="K36" s="87">
        <f t="shared" si="4"/>
        <v>474.10000000000036</v>
      </c>
      <c r="L36" s="88">
        <f t="shared" si="5"/>
        <v>4.8859666299094162E-2</v>
      </c>
      <c r="M36" s="88">
        <f>J36/C36</f>
        <v>4.8859666299094162E-2</v>
      </c>
      <c r="N36" s="89">
        <f>E36/E8</f>
        <v>0.11528258244583844</v>
      </c>
      <c r="O36" s="89">
        <f>C36/C8</f>
        <v>0.10574121175268021</v>
      </c>
    </row>
    <row r="37" spans="1:15" s="56" customFormat="1" ht="15.75" customHeight="1" x14ac:dyDescent="0.25">
      <c r="A37" s="11" t="s">
        <v>98</v>
      </c>
      <c r="B37" s="8" t="s">
        <v>99</v>
      </c>
      <c r="C37" s="21">
        <v>9703.2999999999993</v>
      </c>
      <c r="D37" s="21">
        <v>10181</v>
      </c>
      <c r="E37" s="21">
        <v>10177.4</v>
      </c>
      <c r="F37" s="13">
        <f t="shared" si="7"/>
        <v>-3.6000000000003638</v>
      </c>
      <c r="G37" s="13">
        <f t="shared" si="8"/>
        <v>474.10000000000036</v>
      </c>
      <c r="H37" s="55">
        <f t="shared" si="9"/>
        <v>0.99964640015715545</v>
      </c>
      <c r="I37" s="26">
        <f t="shared" si="10"/>
        <v>1.0488596662990941</v>
      </c>
      <c r="J37" s="1"/>
      <c r="K37" s="74">
        <f t="shared" si="4"/>
        <v>474.10000000000036</v>
      </c>
      <c r="L37" s="75">
        <f t="shared" si="5"/>
        <v>4.8859666299094162E-2</v>
      </c>
      <c r="M37" s="75"/>
    </row>
    <row r="38" spans="1:15" s="56" customFormat="1" ht="31.5" hidden="1" x14ac:dyDescent="0.25">
      <c r="A38" s="11" t="s">
        <v>169</v>
      </c>
      <c r="B38" s="8" t="s">
        <v>170</v>
      </c>
      <c r="C38" s="13"/>
      <c r="D38" s="21"/>
      <c r="E38" s="21"/>
      <c r="F38" s="13">
        <f t="shared" si="7"/>
        <v>0</v>
      </c>
      <c r="G38" s="13">
        <f t="shared" si="8"/>
        <v>0</v>
      </c>
      <c r="H38" s="55"/>
      <c r="I38" s="55" t="e">
        <f t="shared" si="10"/>
        <v>#DIV/0!</v>
      </c>
      <c r="J38" s="1"/>
      <c r="K38" s="74">
        <f t="shared" si="4"/>
        <v>0</v>
      </c>
      <c r="L38" s="75" t="e">
        <f t="shared" si="5"/>
        <v>#DIV/0!</v>
      </c>
      <c r="M38" s="75"/>
    </row>
    <row r="39" spans="1:15" s="38" customFormat="1" ht="15" hidden="1" customHeight="1" x14ac:dyDescent="0.25">
      <c r="A39" s="51" t="s">
        <v>100</v>
      </c>
      <c r="B39" s="34" t="s">
        <v>101</v>
      </c>
      <c r="C39" s="35">
        <f>SUM(C40:C44)</f>
        <v>0</v>
      </c>
      <c r="D39" s="94">
        <f>SUM(D40:D44)</f>
        <v>0</v>
      </c>
      <c r="E39" s="94">
        <f>SUM(E40:E44)</f>
        <v>0</v>
      </c>
      <c r="F39" s="35">
        <f t="shared" si="7"/>
        <v>0</v>
      </c>
      <c r="G39" s="35">
        <f t="shared" si="8"/>
        <v>0</v>
      </c>
      <c r="H39" s="36" t="e">
        <f>E39/D39</f>
        <v>#DIV/0!</v>
      </c>
      <c r="I39" s="36" t="e">
        <f t="shared" si="10"/>
        <v>#DIV/0!</v>
      </c>
      <c r="J39" s="37"/>
      <c r="K39" s="74">
        <f t="shared" si="4"/>
        <v>0</v>
      </c>
      <c r="L39" s="75" t="e">
        <f t="shared" si="5"/>
        <v>#DIV/0!</v>
      </c>
      <c r="M39" s="75"/>
    </row>
    <row r="40" spans="1:15" s="56" customFormat="1" ht="15" hidden="1" customHeight="1" x14ac:dyDescent="0.25">
      <c r="A40" s="11" t="s">
        <v>102</v>
      </c>
      <c r="B40" s="8" t="s">
        <v>108</v>
      </c>
      <c r="C40" s="13"/>
      <c r="D40" s="21"/>
      <c r="E40" s="21"/>
      <c r="F40" s="13">
        <f t="shared" si="7"/>
        <v>0</v>
      </c>
      <c r="G40" s="13">
        <f t="shared" si="8"/>
        <v>0</v>
      </c>
      <c r="H40" s="55"/>
      <c r="I40" s="55" t="e">
        <f t="shared" si="10"/>
        <v>#DIV/0!</v>
      </c>
      <c r="J40" s="1"/>
      <c r="K40" s="74">
        <f t="shared" si="4"/>
        <v>0</v>
      </c>
      <c r="L40" s="75" t="e">
        <f t="shared" si="5"/>
        <v>#DIV/0!</v>
      </c>
      <c r="M40" s="75"/>
    </row>
    <row r="41" spans="1:15" s="56" customFormat="1" ht="15" hidden="1" customHeight="1" x14ac:dyDescent="0.25">
      <c r="A41" s="11" t="s">
        <v>103</v>
      </c>
      <c r="B41" s="8" t="s">
        <v>109</v>
      </c>
      <c r="C41" s="13"/>
      <c r="D41" s="21"/>
      <c r="E41" s="21"/>
      <c r="F41" s="13">
        <f t="shared" si="7"/>
        <v>0</v>
      </c>
      <c r="G41" s="13">
        <f t="shared" si="8"/>
        <v>0</v>
      </c>
      <c r="H41" s="26"/>
      <c r="I41" s="26" t="e">
        <f t="shared" si="10"/>
        <v>#DIV/0!</v>
      </c>
      <c r="J41" s="1"/>
      <c r="K41" s="74">
        <f t="shared" ref="K41:K57" si="12">E41-C41</f>
        <v>0</v>
      </c>
      <c r="L41" s="75" t="e">
        <f t="shared" ref="L41:L57" si="13">K41/C41</f>
        <v>#DIV/0!</v>
      </c>
      <c r="M41" s="75"/>
    </row>
    <row r="42" spans="1:15" s="56" customFormat="1" ht="15" hidden="1" customHeight="1" x14ac:dyDescent="0.25">
      <c r="A42" s="11" t="s">
        <v>104</v>
      </c>
      <c r="B42" s="8" t="s">
        <v>110</v>
      </c>
      <c r="C42" s="13"/>
      <c r="D42" s="21"/>
      <c r="E42" s="21"/>
      <c r="F42" s="13">
        <f t="shared" si="7"/>
        <v>0</v>
      </c>
      <c r="G42" s="13">
        <f t="shared" si="8"/>
        <v>0</v>
      </c>
      <c r="H42" s="26"/>
      <c r="I42" s="26" t="e">
        <f t="shared" si="10"/>
        <v>#DIV/0!</v>
      </c>
      <c r="J42" s="1"/>
      <c r="K42" s="74">
        <f t="shared" si="12"/>
        <v>0</v>
      </c>
      <c r="L42" s="75" t="e">
        <f t="shared" si="13"/>
        <v>#DIV/0!</v>
      </c>
      <c r="M42" s="75"/>
    </row>
    <row r="43" spans="1:15" s="56" customFormat="1" ht="45" hidden="1" customHeight="1" x14ac:dyDescent="0.25">
      <c r="A43" s="11" t="s">
        <v>105</v>
      </c>
      <c r="B43" s="8" t="s">
        <v>111</v>
      </c>
      <c r="C43" s="13"/>
      <c r="D43" s="21"/>
      <c r="E43" s="21"/>
      <c r="F43" s="13">
        <f t="shared" si="7"/>
        <v>0</v>
      </c>
      <c r="G43" s="13">
        <f t="shared" si="8"/>
        <v>0</v>
      </c>
      <c r="H43" s="26"/>
      <c r="I43" s="26" t="e">
        <f t="shared" si="10"/>
        <v>#DIV/0!</v>
      </c>
      <c r="J43" s="1"/>
      <c r="K43" s="74">
        <f t="shared" si="12"/>
        <v>0</v>
      </c>
      <c r="L43" s="75" t="e">
        <f t="shared" si="13"/>
        <v>#DIV/0!</v>
      </c>
      <c r="M43" s="75"/>
    </row>
    <row r="44" spans="1:15" s="56" customFormat="1" ht="15" hidden="1" customHeight="1" x14ac:dyDescent="0.25">
      <c r="A44" s="11" t="s">
        <v>106</v>
      </c>
      <c r="B44" s="8" t="s">
        <v>107</v>
      </c>
      <c r="C44" s="13"/>
      <c r="D44" s="21"/>
      <c r="E44" s="21"/>
      <c r="F44" s="13">
        <f t="shared" si="7"/>
        <v>0</v>
      </c>
      <c r="G44" s="13">
        <f t="shared" si="8"/>
        <v>0</v>
      </c>
      <c r="H44" s="26" t="e">
        <f t="shared" ref="H44:H50" si="14">E44/D44</f>
        <v>#DIV/0!</v>
      </c>
      <c r="I44" s="26" t="e">
        <f t="shared" si="10"/>
        <v>#DIV/0!</v>
      </c>
      <c r="J44" s="1"/>
      <c r="K44" s="74">
        <f t="shared" si="12"/>
        <v>0</v>
      </c>
      <c r="L44" s="75" t="e">
        <f t="shared" si="13"/>
        <v>#DIV/0!</v>
      </c>
      <c r="M44" s="75"/>
    </row>
    <row r="45" spans="1:15" s="38" customFormat="1" ht="18" customHeight="1" x14ac:dyDescent="0.25">
      <c r="A45" s="51" t="s">
        <v>112</v>
      </c>
      <c r="B45" s="34" t="s">
        <v>22</v>
      </c>
      <c r="C45" s="35">
        <f>SUM(C46:C50)</f>
        <v>184.1</v>
      </c>
      <c r="D45" s="94">
        <f>SUM(D46:D50)</f>
        <v>260.7</v>
      </c>
      <c r="E45" s="94">
        <f>SUM(E46:E50)</f>
        <v>260.60000000000002</v>
      </c>
      <c r="F45" s="35">
        <f t="shared" si="7"/>
        <v>-9.9999999999965894E-2</v>
      </c>
      <c r="G45" s="35">
        <f t="shared" si="8"/>
        <v>76.500000000000028</v>
      </c>
      <c r="H45" s="36">
        <f t="shared" si="14"/>
        <v>0.99961641733793649</v>
      </c>
      <c r="I45" s="36">
        <f t="shared" si="10"/>
        <v>1.4155350353068985</v>
      </c>
      <c r="J45" s="86">
        <f>E45-C45</f>
        <v>76.500000000000028</v>
      </c>
      <c r="K45" s="87">
        <f t="shared" si="12"/>
        <v>76.500000000000028</v>
      </c>
      <c r="L45" s="88">
        <f t="shared" si="13"/>
        <v>0.41553503530689861</v>
      </c>
      <c r="M45" s="88">
        <f>J45/C45</f>
        <v>0.41553503530689861</v>
      </c>
      <c r="N45" s="89">
        <f>E45/E8</f>
        <v>2.9518974379886317E-3</v>
      </c>
      <c r="O45" s="89">
        <f>C45/C8</f>
        <v>2.0062202635874834E-3</v>
      </c>
    </row>
    <row r="46" spans="1:15" s="56" customFormat="1" ht="15.75" customHeight="1" x14ac:dyDescent="0.25">
      <c r="A46" s="11" t="s">
        <v>113</v>
      </c>
      <c r="B46" s="8" t="s">
        <v>118</v>
      </c>
      <c r="C46" s="21">
        <v>184.1</v>
      </c>
      <c r="D46" s="21">
        <v>260.7</v>
      </c>
      <c r="E46" s="21">
        <v>260.60000000000002</v>
      </c>
      <c r="F46" s="13">
        <f t="shared" si="7"/>
        <v>-9.9999999999965894E-2</v>
      </c>
      <c r="G46" s="13">
        <f t="shared" si="8"/>
        <v>76.500000000000028</v>
      </c>
      <c r="H46" s="55">
        <f t="shared" si="14"/>
        <v>0.99961641733793649</v>
      </c>
      <c r="I46" s="26">
        <f t="shared" si="10"/>
        <v>1.4155350353068985</v>
      </c>
      <c r="J46" s="1"/>
      <c r="K46" s="74">
        <f t="shared" si="12"/>
        <v>76.500000000000028</v>
      </c>
      <c r="L46" s="75">
        <f t="shared" si="13"/>
        <v>0.41553503530689861</v>
      </c>
      <c r="M46" s="75"/>
    </row>
    <row r="47" spans="1:15" s="56" customFormat="1" ht="15" hidden="1" customHeight="1" x14ac:dyDescent="0.25">
      <c r="A47" s="11" t="s">
        <v>114</v>
      </c>
      <c r="B47" s="8" t="s">
        <v>119</v>
      </c>
      <c r="C47" s="13"/>
      <c r="D47" s="21"/>
      <c r="E47" s="21"/>
      <c r="F47" s="13">
        <f t="shared" si="7"/>
        <v>0</v>
      </c>
      <c r="G47" s="13">
        <f t="shared" si="8"/>
        <v>0</v>
      </c>
      <c r="H47" s="26" t="e">
        <f t="shared" si="14"/>
        <v>#DIV/0!</v>
      </c>
      <c r="I47" s="26" t="e">
        <f t="shared" si="10"/>
        <v>#DIV/0!</v>
      </c>
      <c r="J47" s="1"/>
      <c r="K47" s="74">
        <f t="shared" si="12"/>
        <v>0</v>
      </c>
      <c r="L47" s="75" t="e">
        <f t="shared" si="13"/>
        <v>#DIV/0!</v>
      </c>
      <c r="M47" s="75"/>
    </row>
    <row r="48" spans="1:15" s="56" customFormat="1" ht="15" hidden="1" customHeight="1" x14ac:dyDescent="0.25">
      <c r="A48" s="11" t="s">
        <v>115</v>
      </c>
      <c r="B48" s="8" t="s">
        <v>121</v>
      </c>
      <c r="C48" s="13"/>
      <c r="D48" s="21"/>
      <c r="E48" s="21"/>
      <c r="F48" s="13">
        <f t="shared" si="7"/>
        <v>0</v>
      </c>
      <c r="G48" s="13">
        <f t="shared" si="8"/>
        <v>0</v>
      </c>
      <c r="H48" s="26" t="e">
        <f t="shared" si="14"/>
        <v>#DIV/0!</v>
      </c>
      <c r="I48" s="26" t="e">
        <f t="shared" si="10"/>
        <v>#DIV/0!</v>
      </c>
      <c r="J48" s="1"/>
      <c r="K48" s="74">
        <f t="shared" si="12"/>
        <v>0</v>
      </c>
      <c r="L48" s="75" t="e">
        <f t="shared" si="13"/>
        <v>#DIV/0!</v>
      </c>
      <c r="M48" s="75"/>
    </row>
    <row r="49" spans="1:15" s="56" customFormat="1" ht="15" hidden="1" customHeight="1" x14ac:dyDescent="0.25">
      <c r="A49" s="11" t="s">
        <v>116</v>
      </c>
      <c r="B49" s="8" t="s">
        <v>120</v>
      </c>
      <c r="C49" s="13"/>
      <c r="D49" s="21"/>
      <c r="E49" s="21"/>
      <c r="F49" s="13">
        <f t="shared" si="7"/>
        <v>0</v>
      </c>
      <c r="G49" s="13">
        <f t="shared" si="8"/>
        <v>0</v>
      </c>
      <c r="H49" s="26" t="e">
        <f t="shared" si="14"/>
        <v>#DIV/0!</v>
      </c>
      <c r="I49" s="26" t="e">
        <f t="shared" si="10"/>
        <v>#DIV/0!</v>
      </c>
      <c r="J49" s="1"/>
      <c r="K49" s="74">
        <f t="shared" si="12"/>
        <v>0</v>
      </c>
      <c r="L49" s="75" t="e">
        <f t="shared" si="13"/>
        <v>#DIV/0!</v>
      </c>
      <c r="M49" s="75"/>
    </row>
    <row r="50" spans="1:15" s="56" customFormat="1" ht="30" hidden="1" customHeight="1" x14ac:dyDescent="0.25">
      <c r="A50" s="11" t="s">
        <v>117</v>
      </c>
      <c r="B50" s="8" t="s">
        <v>122</v>
      </c>
      <c r="C50" s="13"/>
      <c r="D50" s="21"/>
      <c r="E50" s="21"/>
      <c r="F50" s="13">
        <f t="shared" si="7"/>
        <v>0</v>
      </c>
      <c r="G50" s="13">
        <f t="shared" si="8"/>
        <v>0</v>
      </c>
      <c r="H50" s="26" t="e">
        <f t="shared" si="14"/>
        <v>#DIV/0!</v>
      </c>
      <c r="I50" s="26" t="e">
        <f t="shared" si="10"/>
        <v>#DIV/0!</v>
      </c>
      <c r="J50" s="1"/>
      <c r="K50" s="74">
        <f t="shared" si="12"/>
        <v>0</v>
      </c>
      <c r="L50" s="75" t="e">
        <f t="shared" si="13"/>
        <v>#DIV/0!</v>
      </c>
      <c r="M50" s="75"/>
    </row>
    <row r="51" spans="1:15" s="38" customFormat="1" ht="30" hidden="1" customHeight="1" x14ac:dyDescent="0.25">
      <c r="A51" s="51" t="s">
        <v>123</v>
      </c>
      <c r="B51" s="34" t="s">
        <v>126</v>
      </c>
      <c r="C51" s="35">
        <f>SUM(C52:C53)</f>
        <v>0</v>
      </c>
      <c r="D51" s="94">
        <f>SUM(D52:D53)</f>
        <v>0</v>
      </c>
      <c r="E51" s="94">
        <f>SUM(E52:E53)</f>
        <v>0</v>
      </c>
      <c r="F51" s="35">
        <f t="shared" si="7"/>
        <v>0</v>
      </c>
      <c r="G51" s="35">
        <f t="shared" si="8"/>
        <v>0</v>
      </c>
      <c r="H51" s="36"/>
      <c r="I51" s="36" t="e">
        <f t="shared" si="10"/>
        <v>#DIV/0!</v>
      </c>
      <c r="J51" s="37"/>
      <c r="K51" s="74">
        <f t="shared" si="12"/>
        <v>0</v>
      </c>
      <c r="L51" s="75" t="e">
        <f t="shared" si="13"/>
        <v>#DIV/0!</v>
      </c>
      <c r="M51" s="75"/>
    </row>
    <row r="52" spans="1:15" s="56" customFormat="1" ht="15" hidden="1" customHeight="1" x14ac:dyDescent="0.25">
      <c r="A52" s="29" t="s">
        <v>124</v>
      </c>
      <c r="B52" s="59" t="s">
        <v>127</v>
      </c>
      <c r="C52" s="58"/>
      <c r="D52" s="95"/>
      <c r="E52" s="95"/>
      <c r="F52" s="13">
        <f t="shared" si="7"/>
        <v>0</v>
      </c>
      <c r="G52" s="13">
        <f t="shared" si="8"/>
        <v>0</v>
      </c>
      <c r="H52" s="55" t="e">
        <f>E52/D52</f>
        <v>#DIV/0!</v>
      </c>
      <c r="I52" s="55" t="e">
        <f t="shared" si="10"/>
        <v>#DIV/0!</v>
      </c>
      <c r="J52" s="1"/>
      <c r="K52" s="74">
        <f t="shared" si="12"/>
        <v>0</v>
      </c>
      <c r="L52" s="75" t="e">
        <f t="shared" si="13"/>
        <v>#DIV/0!</v>
      </c>
      <c r="M52" s="75"/>
    </row>
    <row r="53" spans="1:15" s="56" customFormat="1" ht="15" hidden="1" customHeight="1" x14ac:dyDescent="0.25">
      <c r="A53" s="29" t="s">
        <v>125</v>
      </c>
      <c r="B53" s="59" t="s">
        <v>128</v>
      </c>
      <c r="C53" s="58"/>
      <c r="D53" s="95"/>
      <c r="E53" s="95"/>
      <c r="F53" s="13">
        <f t="shared" si="7"/>
        <v>0</v>
      </c>
      <c r="G53" s="13">
        <f t="shared" si="8"/>
        <v>0</v>
      </c>
      <c r="H53" s="26"/>
      <c r="I53" s="26" t="e">
        <f t="shared" si="10"/>
        <v>#DIV/0!</v>
      </c>
      <c r="J53" s="1"/>
      <c r="K53" s="74">
        <f t="shared" si="12"/>
        <v>0</v>
      </c>
      <c r="L53" s="75" t="e">
        <f t="shared" si="13"/>
        <v>#DIV/0!</v>
      </c>
      <c r="M53" s="75"/>
    </row>
    <row r="54" spans="1:15" s="38" customFormat="1" ht="15.75" hidden="1" x14ac:dyDescent="0.25">
      <c r="A54" s="51" t="s">
        <v>168</v>
      </c>
      <c r="B54" s="34" t="s">
        <v>157</v>
      </c>
      <c r="C54" s="94">
        <f>C55</f>
        <v>0</v>
      </c>
      <c r="D54" s="94"/>
      <c r="E54" s="94"/>
      <c r="F54" s="35"/>
      <c r="G54" s="35"/>
      <c r="H54" s="36"/>
      <c r="I54" s="36"/>
      <c r="J54" s="86">
        <f>E54-C54</f>
        <v>0</v>
      </c>
      <c r="K54" s="87">
        <f t="shared" si="12"/>
        <v>0</v>
      </c>
      <c r="L54" s="88" t="e">
        <f t="shared" si="13"/>
        <v>#DIV/0!</v>
      </c>
      <c r="M54" s="88" t="e">
        <f>J54/C54</f>
        <v>#DIV/0!</v>
      </c>
      <c r="N54" s="89">
        <f>E54/E8</f>
        <v>0</v>
      </c>
      <c r="O54" s="89">
        <f>C54/C8</f>
        <v>0</v>
      </c>
    </row>
    <row r="55" spans="1:15" s="56" customFormat="1" ht="15.75" hidden="1" x14ac:dyDescent="0.25">
      <c r="A55" s="29" t="s">
        <v>171</v>
      </c>
      <c r="B55" s="76" t="s">
        <v>172</v>
      </c>
      <c r="C55" s="95"/>
      <c r="D55" s="95"/>
      <c r="E55" s="95"/>
      <c r="F55" s="13"/>
      <c r="G55" s="13"/>
      <c r="H55" s="55"/>
      <c r="I55" s="26"/>
      <c r="J55" s="1"/>
      <c r="K55" s="74">
        <f t="shared" si="12"/>
        <v>0</v>
      </c>
      <c r="L55" s="75" t="e">
        <f t="shared" si="13"/>
        <v>#DIV/0!</v>
      </c>
      <c r="M55" s="75"/>
    </row>
    <row r="56" spans="1:15" s="38" customFormat="1" ht="31.5" x14ac:dyDescent="0.25">
      <c r="A56" s="51" t="s">
        <v>180</v>
      </c>
      <c r="B56" s="34" t="s">
        <v>159</v>
      </c>
      <c r="C56" s="94">
        <f>SUM(C57:C58)</f>
        <v>240.7</v>
      </c>
      <c r="D56" s="94">
        <f>SUM(D57:D58)</f>
        <v>225.5</v>
      </c>
      <c r="E56" s="94">
        <f>SUM(E57:E58)</f>
        <v>225.5</v>
      </c>
      <c r="F56" s="35">
        <f>E56-D56</f>
        <v>0</v>
      </c>
      <c r="G56" s="35">
        <f>E56-C56</f>
        <v>-15.199999999999989</v>
      </c>
      <c r="H56" s="36">
        <f>E56/D56</f>
        <v>1</v>
      </c>
      <c r="I56" s="36">
        <f>E56/C56</f>
        <v>0.93685085168259252</v>
      </c>
      <c r="J56" s="86">
        <f>E56-C56</f>
        <v>-15.199999999999989</v>
      </c>
      <c r="K56" s="87">
        <f t="shared" si="12"/>
        <v>-15.199999999999989</v>
      </c>
      <c r="L56" s="88">
        <f t="shared" si="13"/>
        <v>-6.3149148317407519E-2</v>
      </c>
      <c r="M56" s="88">
        <f>J56/C56</f>
        <v>-6.3149148317407519E-2</v>
      </c>
      <c r="N56" s="89">
        <f>E56/E8</f>
        <v>2.5543087961106539E-3</v>
      </c>
      <c r="O56" s="89">
        <f>C56/C8</f>
        <v>2.6230158470695666E-3</v>
      </c>
    </row>
    <row r="57" spans="1:15" s="56" customFormat="1" ht="31.5" customHeight="1" x14ac:dyDescent="0.25">
      <c r="A57" s="92" t="s">
        <v>181</v>
      </c>
      <c r="B57" s="76" t="s">
        <v>182</v>
      </c>
      <c r="C57" s="95">
        <v>240.7</v>
      </c>
      <c r="D57" s="95">
        <v>225.5</v>
      </c>
      <c r="E57" s="95">
        <v>225.5</v>
      </c>
      <c r="F57" s="13">
        <f>E57-D57</f>
        <v>0</v>
      </c>
      <c r="G57" s="13">
        <f>E57-C57</f>
        <v>-15.199999999999989</v>
      </c>
      <c r="H57" s="55">
        <f>E57/D57</f>
        <v>1</v>
      </c>
      <c r="I57" s="26">
        <f>E57/C57</f>
        <v>0.93685085168259252</v>
      </c>
      <c r="J57" s="1"/>
      <c r="K57" s="74">
        <f t="shared" si="12"/>
        <v>-15.199999999999989</v>
      </c>
      <c r="L57" s="75">
        <f t="shared" si="13"/>
        <v>-6.3149148317407519E-2</v>
      </c>
      <c r="M57" s="75"/>
    </row>
  </sheetData>
  <mergeCells count="3">
    <mergeCell ref="A3:I3"/>
    <mergeCell ref="G5:I5"/>
    <mergeCell ref="F1:I1"/>
  </mergeCells>
  <pageMargins left="0.78740157480314965" right="0.39370078740157483" top="0.59055118110236227" bottom="0.59055118110236227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workbookViewId="0">
      <pane ySplit="8" topLeftCell="A9" activePane="bottomLeft" state="frozen"/>
      <selection pane="bottomLeft" activeCell="A9" sqref="A9"/>
    </sheetView>
  </sheetViews>
  <sheetFormatPr defaultRowHeight="15" x14ac:dyDescent="0.25"/>
  <cols>
    <col min="1" max="1" width="16.7109375" style="54" customWidth="1"/>
    <col min="2" max="6" width="11.7109375" customWidth="1"/>
    <col min="7" max="7" width="11.28515625" customWidth="1"/>
    <col min="8" max="11" width="10.7109375" customWidth="1"/>
  </cols>
  <sheetData>
    <row r="1" spans="1:11" ht="15.75" customHeight="1" x14ac:dyDescent="0.25">
      <c r="A1" s="20"/>
      <c r="B1" s="1"/>
      <c r="C1" s="1"/>
      <c r="D1" s="1"/>
      <c r="E1" s="113" t="s">
        <v>131</v>
      </c>
      <c r="F1" s="113"/>
      <c r="G1" s="113"/>
      <c r="H1" s="113"/>
      <c r="I1" s="1"/>
      <c r="J1" s="1"/>
      <c r="K1" s="1"/>
    </row>
    <row r="2" spans="1:11" ht="11.25" customHeight="1" x14ac:dyDescent="0.25">
      <c r="A2" s="20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1.25" customHeight="1" x14ac:dyDescent="0.25">
      <c r="A3" s="20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6" customHeight="1" x14ac:dyDescent="0.25">
      <c r="A4" s="114" t="s">
        <v>191</v>
      </c>
      <c r="B4" s="114"/>
      <c r="C4" s="114"/>
      <c r="D4" s="114"/>
      <c r="E4" s="114"/>
      <c r="F4" s="114"/>
      <c r="G4" s="114"/>
      <c r="H4" s="114"/>
      <c r="I4" s="1"/>
      <c r="J4" s="1"/>
      <c r="K4" s="1"/>
    </row>
    <row r="5" spans="1:11" ht="9" customHeight="1" x14ac:dyDescent="0.25">
      <c r="A5" s="20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3" customFormat="1" ht="20.100000000000001" customHeight="1" x14ac:dyDescent="0.2">
      <c r="A6" s="52"/>
      <c r="B6" s="2"/>
      <c r="C6" s="2"/>
      <c r="D6" s="2"/>
      <c r="E6" s="2"/>
      <c r="F6" s="2"/>
      <c r="G6" s="112" t="s">
        <v>155</v>
      </c>
      <c r="H6" s="112"/>
      <c r="I6" s="2"/>
      <c r="J6" s="2"/>
      <c r="K6" s="2"/>
    </row>
    <row r="7" spans="1:11" s="17" customFormat="1" ht="75" customHeight="1" x14ac:dyDescent="0.2">
      <c r="A7" s="67" t="s">
        <v>137</v>
      </c>
      <c r="B7" s="98" t="s">
        <v>183</v>
      </c>
      <c r="C7" s="67" t="s">
        <v>201</v>
      </c>
      <c r="D7" s="67" t="s">
        <v>192</v>
      </c>
      <c r="E7" s="18" t="s">
        <v>134</v>
      </c>
      <c r="F7" s="18" t="s">
        <v>196</v>
      </c>
      <c r="G7" s="18" t="s">
        <v>184</v>
      </c>
      <c r="H7" s="18" t="s">
        <v>197</v>
      </c>
      <c r="I7" s="16"/>
      <c r="J7" s="16"/>
      <c r="K7" s="16"/>
    </row>
    <row r="8" spans="1:11" s="17" customFormat="1" ht="15" customHeight="1" x14ac:dyDescent="0.2">
      <c r="A8" s="67">
        <v>1</v>
      </c>
      <c r="B8" s="67">
        <v>2</v>
      </c>
      <c r="C8" s="18">
        <v>3</v>
      </c>
      <c r="D8" s="18">
        <v>4</v>
      </c>
      <c r="E8" s="18">
        <v>5</v>
      </c>
      <c r="F8" s="18"/>
      <c r="G8" s="18">
        <v>6</v>
      </c>
      <c r="H8" s="18">
        <v>7</v>
      </c>
      <c r="I8" s="16"/>
      <c r="J8" s="16"/>
      <c r="K8" s="16"/>
    </row>
    <row r="9" spans="1:11" s="56" customFormat="1" ht="24.95" customHeight="1" x14ac:dyDescent="0.25">
      <c r="A9" s="11" t="s">
        <v>138</v>
      </c>
      <c r="B9" s="70">
        <v>9090.2000000000007</v>
      </c>
      <c r="C9" s="70">
        <v>9308.4</v>
      </c>
      <c r="D9" s="70">
        <v>9308.2000000000007</v>
      </c>
      <c r="E9" s="70">
        <f t="shared" ref="E9:E26" si="0">D9-C9</f>
        <v>-0.19999999999890861</v>
      </c>
      <c r="F9" s="72">
        <f>D9/C9</f>
        <v>0.99997851403033833</v>
      </c>
      <c r="G9" s="70">
        <f t="shared" ref="G9:G26" si="1">D9-B9</f>
        <v>218</v>
      </c>
      <c r="H9" s="72">
        <f>D9/B9</f>
        <v>1.0239818705859056</v>
      </c>
      <c r="I9" s="1"/>
      <c r="J9" s="1"/>
      <c r="K9" s="1"/>
    </row>
    <row r="10" spans="1:11" s="56" customFormat="1" ht="24.95" customHeight="1" x14ac:dyDescent="0.25">
      <c r="A10" s="11" t="s">
        <v>139</v>
      </c>
      <c r="B10" s="70">
        <v>64.3</v>
      </c>
      <c r="C10" s="70">
        <v>60.7</v>
      </c>
      <c r="D10" s="70">
        <v>60.7</v>
      </c>
      <c r="E10" s="70">
        <f t="shared" si="0"/>
        <v>0</v>
      </c>
      <c r="F10" s="72">
        <f t="shared" ref="F10:F27" si="2">D10/C10</f>
        <v>1</v>
      </c>
      <c r="G10" s="70">
        <f t="shared" si="1"/>
        <v>-3.5999999999999943</v>
      </c>
      <c r="H10" s="72">
        <f t="shared" ref="H10:H26" si="3">D10/B10</f>
        <v>0.94401244167962683</v>
      </c>
      <c r="I10" s="1"/>
      <c r="J10" s="1"/>
      <c r="K10" s="1"/>
    </row>
    <row r="11" spans="1:11" s="56" customFormat="1" ht="24.95" customHeight="1" x14ac:dyDescent="0.25">
      <c r="A11" s="11" t="s">
        <v>140</v>
      </c>
      <c r="B11" s="70">
        <v>2637.9</v>
      </c>
      <c r="C11" s="70">
        <v>2706.1</v>
      </c>
      <c r="D11" s="70">
        <v>2702.7</v>
      </c>
      <c r="E11" s="70">
        <f t="shared" si="0"/>
        <v>-3.4000000000000909</v>
      </c>
      <c r="F11" s="72">
        <f t="shared" si="2"/>
        <v>0.99874357932079372</v>
      </c>
      <c r="G11" s="70">
        <f t="shared" si="1"/>
        <v>64.799999999999727</v>
      </c>
      <c r="H11" s="72">
        <f t="shared" si="3"/>
        <v>1.0245649948822926</v>
      </c>
      <c r="I11" s="1"/>
      <c r="J11" s="1"/>
      <c r="K11" s="1"/>
    </row>
    <row r="12" spans="1:11" s="56" customFormat="1" ht="24.95" customHeight="1" x14ac:dyDescent="0.25">
      <c r="A12" s="11" t="s">
        <v>141</v>
      </c>
      <c r="B12" s="70">
        <v>220.2</v>
      </c>
      <c r="C12" s="70">
        <v>213.9</v>
      </c>
      <c r="D12" s="70">
        <v>213.9</v>
      </c>
      <c r="E12" s="70">
        <f t="shared" si="0"/>
        <v>0</v>
      </c>
      <c r="F12" s="72">
        <f t="shared" si="2"/>
        <v>1</v>
      </c>
      <c r="G12" s="70">
        <f t="shared" si="1"/>
        <v>-6.2999999999999829</v>
      </c>
      <c r="H12" s="72">
        <f t="shared" si="3"/>
        <v>0.97138964577656683</v>
      </c>
      <c r="I12" s="1"/>
      <c r="J12" s="1"/>
      <c r="K12" s="1"/>
    </row>
    <row r="13" spans="1:11" s="56" customFormat="1" ht="24.95" customHeight="1" x14ac:dyDescent="0.25">
      <c r="A13" s="11" t="s">
        <v>142</v>
      </c>
      <c r="B13" s="70">
        <v>0.9</v>
      </c>
      <c r="C13" s="70">
        <v>78.3</v>
      </c>
      <c r="D13" s="70">
        <v>78.3</v>
      </c>
      <c r="E13" s="70">
        <f t="shared" si="0"/>
        <v>0</v>
      </c>
      <c r="F13" s="72">
        <f t="shared" si="2"/>
        <v>1</v>
      </c>
      <c r="G13" s="70">
        <f t="shared" si="1"/>
        <v>77.399999999999991</v>
      </c>
      <c r="H13" s="72">
        <f t="shared" si="3"/>
        <v>87</v>
      </c>
      <c r="I13" s="1"/>
      <c r="J13" s="1"/>
      <c r="K13" s="1"/>
    </row>
    <row r="14" spans="1:11" s="56" customFormat="1" ht="24.95" customHeight="1" x14ac:dyDescent="0.25">
      <c r="A14" s="11" t="s">
        <v>143</v>
      </c>
      <c r="B14" s="70">
        <v>671.5</v>
      </c>
      <c r="C14" s="70">
        <v>1751.1</v>
      </c>
      <c r="D14" s="70">
        <v>1751.1</v>
      </c>
      <c r="E14" s="70">
        <f t="shared" si="0"/>
        <v>0</v>
      </c>
      <c r="F14" s="72">
        <f t="shared" si="2"/>
        <v>1</v>
      </c>
      <c r="G14" s="70">
        <f t="shared" si="1"/>
        <v>1079.5999999999999</v>
      </c>
      <c r="H14" s="72">
        <f t="shared" si="3"/>
        <v>2.6077438570364855</v>
      </c>
      <c r="I14" s="1"/>
      <c r="J14" s="1"/>
      <c r="K14" s="1"/>
    </row>
    <row r="15" spans="1:11" s="56" customFormat="1" ht="24.95" hidden="1" customHeight="1" x14ac:dyDescent="0.25">
      <c r="A15" s="11" t="s">
        <v>144</v>
      </c>
      <c r="B15" s="70"/>
      <c r="C15" s="70"/>
      <c r="D15" s="70"/>
      <c r="E15" s="70">
        <f t="shared" ref="E15" si="4">D15-C15</f>
        <v>0</v>
      </c>
      <c r="F15" s="72" t="e">
        <f t="shared" ref="F15" si="5">D15/C15</f>
        <v>#DIV/0!</v>
      </c>
      <c r="G15" s="70">
        <f t="shared" ref="G15" si="6">D15-B15</f>
        <v>0</v>
      </c>
      <c r="H15" s="72" t="e">
        <f t="shared" ref="H15" si="7">D15/B15</f>
        <v>#DIV/0!</v>
      </c>
      <c r="I15" s="1"/>
      <c r="J15" s="1"/>
      <c r="K15" s="1"/>
    </row>
    <row r="16" spans="1:11" s="56" customFormat="1" ht="24.95" customHeight="1" x14ac:dyDescent="0.25">
      <c r="A16" s="11" t="s">
        <v>145</v>
      </c>
      <c r="B16" s="70">
        <v>22790.1</v>
      </c>
      <c r="C16" s="70">
        <v>10941.6</v>
      </c>
      <c r="D16" s="70">
        <v>9396.9</v>
      </c>
      <c r="E16" s="70">
        <f t="shared" si="0"/>
        <v>-1544.7000000000007</v>
      </c>
      <c r="F16" s="72">
        <f t="shared" si="2"/>
        <v>0.85882320684360602</v>
      </c>
      <c r="G16" s="70">
        <f t="shared" si="1"/>
        <v>-13393.199999999999</v>
      </c>
      <c r="H16" s="72">
        <f t="shared" si="3"/>
        <v>0.41232377216422922</v>
      </c>
      <c r="I16" s="1"/>
      <c r="J16" s="1"/>
      <c r="K16" s="1"/>
    </row>
    <row r="17" spans="1:11" s="56" customFormat="1" ht="24.95" customHeight="1" x14ac:dyDescent="0.25">
      <c r="A17" s="11" t="s">
        <v>146</v>
      </c>
      <c r="B17" s="70">
        <v>2783.3</v>
      </c>
      <c r="C17" s="93">
        <v>2433.6999999999998</v>
      </c>
      <c r="D17" s="70">
        <v>2067.1</v>
      </c>
      <c r="E17" s="70">
        <f t="shared" si="0"/>
        <v>-366.59999999999991</v>
      </c>
      <c r="F17" s="72">
        <f t="shared" si="2"/>
        <v>0.84936516415334673</v>
      </c>
      <c r="G17" s="70">
        <f t="shared" si="1"/>
        <v>-716.20000000000027</v>
      </c>
      <c r="H17" s="72">
        <f t="shared" si="3"/>
        <v>0.74267955304853939</v>
      </c>
      <c r="I17" s="1"/>
      <c r="J17" s="1"/>
      <c r="K17" s="1"/>
    </row>
    <row r="18" spans="1:11" s="56" customFormat="1" ht="24.95" customHeight="1" x14ac:dyDescent="0.25">
      <c r="A18" s="11" t="s">
        <v>176</v>
      </c>
      <c r="B18" s="93">
        <v>240.7</v>
      </c>
      <c r="C18" s="93">
        <v>225.5</v>
      </c>
      <c r="D18" s="93">
        <v>225.5</v>
      </c>
      <c r="E18" s="70">
        <f t="shared" si="0"/>
        <v>0</v>
      </c>
      <c r="F18" s="72">
        <f t="shared" si="2"/>
        <v>1</v>
      </c>
      <c r="G18" s="70">
        <f t="shared" si="1"/>
        <v>-15.199999999999989</v>
      </c>
      <c r="H18" s="72">
        <f t="shared" si="3"/>
        <v>0.93685085168259252</v>
      </c>
      <c r="I18" s="1"/>
      <c r="J18" s="1"/>
      <c r="K18" s="1"/>
    </row>
    <row r="19" spans="1:11" s="56" customFormat="1" ht="24.95" customHeight="1" x14ac:dyDescent="0.25">
      <c r="A19" s="11" t="s">
        <v>147</v>
      </c>
      <c r="B19" s="93">
        <v>13122.2</v>
      </c>
      <c r="C19" s="93">
        <v>16702.7</v>
      </c>
      <c r="D19" s="93">
        <v>16093.5</v>
      </c>
      <c r="E19" s="70">
        <f t="shared" si="0"/>
        <v>-609.20000000000073</v>
      </c>
      <c r="F19" s="72">
        <f t="shared" si="2"/>
        <v>0.96352685493962054</v>
      </c>
      <c r="G19" s="70">
        <f t="shared" si="1"/>
        <v>2971.2999999999993</v>
      </c>
      <c r="H19" s="72">
        <f t="shared" si="3"/>
        <v>1.2264330676258552</v>
      </c>
      <c r="I19" s="1"/>
      <c r="J19" s="1"/>
      <c r="K19" s="1"/>
    </row>
    <row r="20" spans="1:11" s="56" customFormat="1" ht="24.95" customHeight="1" x14ac:dyDescent="0.25">
      <c r="A20" s="11" t="s">
        <v>148</v>
      </c>
      <c r="B20" s="93">
        <v>29.6</v>
      </c>
      <c r="C20" s="93">
        <v>1012.5</v>
      </c>
      <c r="D20" s="93">
        <v>1012.5</v>
      </c>
      <c r="E20" s="70">
        <f t="shared" si="0"/>
        <v>0</v>
      </c>
      <c r="F20" s="72">
        <f t="shared" si="2"/>
        <v>1</v>
      </c>
      <c r="G20" s="70">
        <f t="shared" si="1"/>
        <v>982.9</v>
      </c>
      <c r="H20" s="72">
        <f t="shared" si="3"/>
        <v>34.206081081081081</v>
      </c>
      <c r="I20" s="1"/>
      <c r="J20" s="1"/>
      <c r="K20" s="1"/>
    </row>
    <row r="21" spans="1:11" s="56" customFormat="1" ht="24.95" customHeight="1" x14ac:dyDescent="0.25">
      <c r="A21" s="11" t="s">
        <v>149</v>
      </c>
      <c r="B21" s="93">
        <v>315.10000000000002</v>
      </c>
      <c r="C21" s="93">
        <v>265.10000000000002</v>
      </c>
      <c r="D21" s="93">
        <v>265.10000000000002</v>
      </c>
      <c r="E21" s="70">
        <f t="shared" si="0"/>
        <v>0</v>
      </c>
      <c r="F21" s="72">
        <f t="shared" si="2"/>
        <v>1</v>
      </c>
      <c r="G21" s="70">
        <f t="shared" si="1"/>
        <v>-50</v>
      </c>
      <c r="H21" s="72">
        <f t="shared" si="3"/>
        <v>0.84132021580450655</v>
      </c>
      <c r="I21" s="1"/>
      <c r="J21" s="1"/>
      <c r="K21" s="1"/>
    </row>
    <row r="22" spans="1:11" s="56" customFormat="1" ht="24.95" hidden="1" customHeight="1" x14ac:dyDescent="0.25">
      <c r="A22" s="11" t="s">
        <v>150</v>
      </c>
      <c r="B22" s="93"/>
      <c r="C22" s="93"/>
      <c r="D22" s="93"/>
      <c r="E22" s="70">
        <f t="shared" si="0"/>
        <v>0</v>
      </c>
      <c r="F22" s="72" t="e">
        <f t="shared" si="2"/>
        <v>#DIV/0!</v>
      </c>
      <c r="G22" s="70">
        <f t="shared" si="1"/>
        <v>0</v>
      </c>
      <c r="H22" s="72" t="e">
        <f t="shared" si="3"/>
        <v>#DIV/0!</v>
      </c>
      <c r="I22" s="1"/>
      <c r="J22" s="1"/>
      <c r="K22" s="1"/>
    </row>
    <row r="23" spans="1:11" s="56" customFormat="1" ht="24.95" customHeight="1" x14ac:dyDescent="0.25">
      <c r="A23" s="11" t="s">
        <v>151</v>
      </c>
      <c r="B23" s="93">
        <v>184.1</v>
      </c>
      <c r="C23" s="93">
        <v>260.7</v>
      </c>
      <c r="D23" s="93">
        <v>260.60000000000002</v>
      </c>
      <c r="E23" s="70">
        <f t="shared" si="0"/>
        <v>-9.9999999999965894E-2</v>
      </c>
      <c r="F23" s="72">
        <f t="shared" si="2"/>
        <v>0.99961641733793649</v>
      </c>
      <c r="G23" s="70">
        <f t="shared" si="1"/>
        <v>76.500000000000028</v>
      </c>
      <c r="H23" s="72">
        <f t="shared" si="3"/>
        <v>1.4155350353068985</v>
      </c>
      <c r="I23" s="1"/>
      <c r="J23" s="1"/>
      <c r="K23" s="1"/>
    </row>
    <row r="24" spans="1:11" s="56" customFormat="1" ht="24.95" customHeight="1" x14ac:dyDescent="0.25">
      <c r="A24" s="11" t="s">
        <v>152</v>
      </c>
      <c r="B24" s="70">
        <v>156</v>
      </c>
      <c r="C24" s="70">
        <v>2824</v>
      </c>
      <c r="D24" s="70">
        <v>2800.5</v>
      </c>
      <c r="E24" s="70">
        <f t="shared" si="0"/>
        <v>-23.5</v>
      </c>
      <c r="F24" s="72">
        <f t="shared" si="2"/>
        <v>0.99167847025495748</v>
      </c>
      <c r="G24" s="70">
        <f t="shared" si="1"/>
        <v>2644.5</v>
      </c>
      <c r="H24" s="72">
        <f t="shared" si="3"/>
        <v>17.951923076923077</v>
      </c>
      <c r="I24" s="1"/>
      <c r="J24" s="1"/>
      <c r="K24" s="1"/>
    </row>
    <row r="25" spans="1:11" s="56" customFormat="1" ht="24.95" customHeight="1" x14ac:dyDescent="0.25">
      <c r="A25" s="11" t="s">
        <v>153</v>
      </c>
      <c r="B25" s="70">
        <v>36635.800000000003</v>
      </c>
      <c r="C25" s="70">
        <v>38635.300000000003</v>
      </c>
      <c r="D25" s="70">
        <v>32472.799999999999</v>
      </c>
      <c r="E25" s="70">
        <f t="shared" si="0"/>
        <v>-6162.5000000000036</v>
      </c>
      <c r="F25" s="72">
        <f t="shared" si="2"/>
        <v>0.84049560893794006</v>
      </c>
      <c r="G25" s="70">
        <f t="shared" si="1"/>
        <v>-4163.0000000000036</v>
      </c>
      <c r="H25" s="72">
        <f t="shared" si="3"/>
        <v>0.88636797886220575</v>
      </c>
      <c r="I25" s="1"/>
      <c r="J25" s="1"/>
      <c r="K25" s="1"/>
    </row>
    <row r="26" spans="1:11" s="56" customFormat="1" ht="24.95" customHeight="1" x14ac:dyDescent="0.25">
      <c r="A26" s="11" t="s">
        <v>154</v>
      </c>
      <c r="B26" s="70">
        <v>2822.6</v>
      </c>
      <c r="C26" s="70">
        <v>9586.4</v>
      </c>
      <c r="D26" s="70">
        <v>9572.7999999999993</v>
      </c>
      <c r="E26" s="70">
        <f t="shared" si="0"/>
        <v>-13.600000000000364</v>
      </c>
      <c r="F26" s="72">
        <f t="shared" si="2"/>
        <v>0.99858132354168405</v>
      </c>
      <c r="G26" s="70">
        <f t="shared" si="1"/>
        <v>6750.1999999999989</v>
      </c>
      <c r="H26" s="72">
        <f t="shared" si="3"/>
        <v>3.3914830298306526</v>
      </c>
      <c r="I26" s="1"/>
      <c r="J26" s="1"/>
      <c r="K26" s="1"/>
    </row>
    <row r="27" spans="1:11" ht="24.95" customHeight="1" x14ac:dyDescent="0.25">
      <c r="A27" s="69" t="s">
        <v>14</v>
      </c>
      <c r="B27" s="71">
        <f>SUM(B9:B26)+0.1</f>
        <v>91764.6</v>
      </c>
      <c r="C27" s="71">
        <f>SUM(C9:C26)</f>
        <v>97006</v>
      </c>
      <c r="D27" s="71">
        <f>SUM(D9:D26)</f>
        <v>88282.2</v>
      </c>
      <c r="E27" s="71">
        <f>SUM(E9:E26)+0.1</f>
        <v>-8723.7000000000044</v>
      </c>
      <c r="F27" s="73">
        <f t="shared" si="2"/>
        <v>0.91006948023833578</v>
      </c>
      <c r="G27" s="71">
        <f t="shared" ref="G27" si="8">SUM(G9:G26)</f>
        <v>-3482.3000000000065</v>
      </c>
      <c r="H27" s="73">
        <f>D27/B27</f>
        <v>0.96205072544314463</v>
      </c>
    </row>
  </sheetData>
  <mergeCells count="3">
    <mergeCell ref="E1:H1"/>
    <mergeCell ref="A4:H4"/>
    <mergeCell ref="G6:H6"/>
  </mergeCells>
  <pageMargins left="0.78740157480314965" right="0.39370078740157483" top="0.78740157480314965" bottom="0.59055118110236227" header="0.31496062992125984" footer="0.31496062992125984"/>
  <pageSetup paperSize="9" scale="92" orientation="portrait" r:id="rId1"/>
  <ignoredErrors>
    <ignoredError sqref="B27:D27" formulaRange="1"/>
    <ignoredError sqref="F2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zoomScale="95" zoomScaleNormal="95" workbookViewId="0">
      <pane xSplit="2" topLeftCell="C1" activePane="topRight" state="frozen"/>
      <selection pane="topRight" activeCell="C1" sqref="C1"/>
    </sheetView>
  </sheetViews>
  <sheetFormatPr defaultRowHeight="15" x14ac:dyDescent="0.25"/>
  <cols>
    <col min="1" max="1" width="4.7109375" customWidth="1"/>
    <col min="2" max="2" width="22.7109375" customWidth="1"/>
    <col min="3" max="3" width="9.7109375" customWidth="1"/>
    <col min="4" max="4" width="7.7109375" customWidth="1"/>
    <col min="5" max="5" width="8.7109375" customWidth="1"/>
    <col min="6" max="6" width="7.7109375" customWidth="1"/>
    <col min="7" max="7" width="9.28515625" customWidth="1"/>
    <col min="8" max="8" width="7.7109375" customWidth="1"/>
    <col min="9" max="9" width="9.7109375" customWidth="1"/>
    <col min="10" max="10" width="6.7109375" customWidth="1"/>
    <col min="11" max="11" width="9.7109375" customWidth="1"/>
    <col min="12" max="12" width="6.7109375" customWidth="1"/>
    <col min="13" max="13" width="9.7109375" customWidth="1"/>
    <col min="14" max="14" width="6.28515625" customWidth="1"/>
    <col min="15" max="15" width="9.7109375" customWidth="1"/>
    <col min="16" max="16" width="6.7109375" customWidth="1"/>
    <col min="17" max="17" width="9.7109375" customWidth="1"/>
    <col min="18" max="18" width="7.7109375" customWidth="1"/>
    <col min="19" max="19" width="9.7109375" customWidth="1"/>
    <col min="20" max="20" width="8.7109375" customWidth="1"/>
    <col min="21" max="21" width="9.28515625" customWidth="1"/>
    <col min="22" max="22" width="7.7109375" customWidth="1"/>
    <col min="23" max="23" width="9.28515625" customWidth="1"/>
    <col min="24" max="26" width="10.7109375" customWidth="1"/>
  </cols>
  <sheetData>
    <row r="1" spans="1:2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13" t="s">
        <v>136</v>
      </c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"/>
      <c r="Y1" s="1"/>
      <c r="Z1" s="1"/>
    </row>
    <row r="2" spans="1:26" ht="11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2.25" customHeight="1" x14ac:dyDescent="0.25">
      <c r="A3" s="5"/>
      <c r="B3" s="5"/>
      <c r="C3" s="114" t="s">
        <v>227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5"/>
      <c r="V3" s="5"/>
      <c r="W3" s="5"/>
      <c r="X3" s="1"/>
      <c r="Y3" s="1"/>
      <c r="Z3" s="1"/>
    </row>
    <row r="4" spans="1:26" ht="9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3" customFormat="1" ht="20.100000000000001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112" t="s">
        <v>2</v>
      </c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2"/>
      <c r="Y5" s="2"/>
      <c r="Z5" s="2"/>
    </row>
    <row r="6" spans="1:26" s="15" customFormat="1" ht="20.100000000000001" customHeight="1" x14ac:dyDescent="0.2">
      <c r="A6" s="122" t="s">
        <v>4</v>
      </c>
      <c r="B6" s="122" t="s">
        <v>1</v>
      </c>
      <c r="C6" s="125" t="s">
        <v>177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4"/>
      <c r="Y6" s="14"/>
      <c r="Z6" s="14"/>
    </row>
    <row r="7" spans="1:26" s="17" customFormat="1" ht="20.100000000000001" customHeight="1" x14ac:dyDescent="0.2">
      <c r="A7" s="123"/>
      <c r="B7" s="123"/>
      <c r="C7" s="126" t="s">
        <v>16</v>
      </c>
      <c r="D7" s="125" t="s">
        <v>0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6"/>
      <c r="Y7" s="16"/>
      <c r="Z7" s="16"/>
    </row>
    <row r="8" spans="1:26" s="17" customFormat="1" ht="25.5" customHeight="1" x14ac:dyDescent="0.2">
      <c r="A8" s="123"/>
      <c r="B8" s="123"/>
      <c r="C8" s="127"/>
      <c r="D8" s="117" t="s">
        <v>203</v>
      </c>
      <c r="E8" s="118"/>
      <c r="F8" s="117" t="s">
        <v>204</v>
      </c>
      <c r="G8" s="118"/>
      <c r="H8" s="117" t="s">
        <v>205</v>
      </c>
      <c r="I8" s="118"/>
      <c r="J8" s="119" t="s">
        <v>223</v>
      </c>
      <c r="K8" s="120"/>
      <c r="L8" s="119" t="s">
        <v>224</v>
      </c>
      <c r="M8" s="120"/>
      <c r="N8" s="117" t="s">
        <v>206</v>
      </c>
      <c r="O8" s="118"/>
      <c r="P8" s="117" t="s">
        <v>207</v>
      </c>
      <c r="Q8" s="118"/>
      <c r="R8" s="117" t="s">
        <v>208</v>
      </c>
      <c r="S8" s="118"/>
      <c r="T8" s="117" t="s">
        <v>209</v>
      </c>
      <c r="U8" s="118"/>
      <c r="V8" s="117" t="s">
        <v>210</v>
      </c>
      <c r="W8" s="118"/>
      <c r="X8" s="16"/>
      <c r="Y8" s="16"/>
      <c r="Z8" s="16"/>
    </row>
    <row r="9" spans="1:26" s="17" customFormat="1" ht="38.25" x14ac:dyDescent="0.2">
      <c r="A9" s="124"/>
      <c r="B9" s="124"/>
      <c r="C9" s="18" t="s">
        <v>202</v>
      </c>
      <c r="D9" s="18" t="s">
        <v>17</v>
      </c>
      <c r="E9" s="18" t="s">
        <v>18</v>
      </c>
      <c r="F9" s="18" t="s">
        <v>17</v>
      </c>
      <c r="G9" s="18" t="s">
        <v>18</v>
      </c>
      <c r="H9" s="18" t="s">
        <v>17</v>
      </c>
      <c r="I9" s="18" t="s">
        <v>18</v>
      </c>
      <c r="J9" s="18" t="s">
        <v>17</v>
      </c>
      <c r="K9" s="18" t="s">
        <v>18</v>
      </c>
      <c r="L9" s="18" t="s">
        <v>17</v>
      </c>
      <c r="M9" s="18" t="s">
        <v>18</v>
      </c>
      <c r="N9" s="18" t="s">
        <v>17</v>
      </c>
      <c r="O9" s="18" t="s">
        <v>18</v>
      </c>
      <c r="P9" s="18" t="s">
        <v>17</v>
      </c>
      <c r="Q9" s="18" t="s">
        <v>18</v>
      </c>
      <c r="R9" s="18" t="s">
        <v>17</v>
      </c>
      <c r="S9" s="18" t="s">
        <v>18</v>
      </c>
      <c r="T9" s="18" t="s">
        <v>17</v>
      </c>
      <c r="U9" s="18" t="s">
        <v>18</v>
      </c>
      <c r="V9" s="18" t="s">
        <v>17</v>
      </c>
      <c r="W9" s="18" t="s">
        <v>18</v>
      </c>
      <c r="X9" s="16"/>
      <c r="Y9" s="16"/>
      <c r="Z9" s="16"/>
    </row>
    <row r="10" spans="1:26" ht="24.95" customHeight="1" x14ac:dyDescent="0.25">
      <c r="A10" s="121" t="s">
        <v>3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"/>
      <c r="Y10" s="1"/>
      <c r="Z10" s="1"/>
    </row>
    <row r="11" spans="1:26" ht="18" customHeight="1" x14ac:dyDescent="0.25">
      <c r="A11" s="8"/>
      <c r="B11" s="8" t="s">
        <v>25</v>
      </c>
      <c r="C11" s="105">
        <v>17377.400000000001</v>
      </c>
      <c r="D11" s="22">
        <f t="shared" ref="D11:D12" si="0">E11-C11</f>
        <v>0</v>
      </c>
      <c r="E11" s="105">
        <f>C11</f>
        <v>17377.400000000001</v>
      </c>
      <c r="F11" s="22">
        <f t="shared" ref="F11:F12" si="1">G11-E11</f>
        <v>0</v>
      </c>
      <c r="G11" s="105">
        <f>E11</f>
        <v>17377.400000000001</v>
      </c>
      <c r="H11" s="22">
        <f t="shared" ref="H11:H12" si="2">I11-G11</f>
        <v>0</v>
      </c>
      <c r="I11" s="105">
        <f>G11</f>
        <v>17377.400000000001</v>
      </c>
      <c r="J11" s="22">
        <f t="shared" ref="J11:J12" si="3">K11-I11</f>
        <v>0</v>
      </c>
      <c r="K11" s="105">
        <f>I11</f>
        <v>17377.400000000001</v>
      </c>
      <c r="L11" s="22">
        <f t="shared" ref="L11:L13" si="4">M11-K11</f>
        <v>0</v>
      </c>
      <c r="M11" s="105">
        <f>K11</f>
        <v>17377.400000000001</v>
      </c>
      <c r="N11" s="22">
        <f t="shared" ref="N11:N13" si="5">O11-M11</f>
        <v>934</v>
      </c>
      <c r="O11" s="105">
        <v>18311.400000000001</v>
      </c>
      <c r="P11" s="22">
        <f t="shared" ref="P11:R13" si="6">Q11-O11</f>
        <v>611.39999999999782</v>
      </c>
      <c r="Q11" s="105">
        <v>18922.8</v>
      </c>
      <c r="R11" s="22">
        <f t="shared" si="6"/>
        <v>0</v>
      </c>
      <c r="S11" s="105">
        <f t="shared" ref="S11" si="7">Q11</f>
        <v>18922.8</v>
      </c>
      <c r="T11" s="22">
        <f t="shared" ref="T11" si="8">U11-S11</f>
        <v>0</v>
      </c>
      <c r="U11" s="105">
        <f t="shared" ref="U11:U12" si="9">S11</f>
        <v>18922.8</v>
      </c>
      <c r="V11" s="22">
        <f t="shared" ref="V11" si="10">W11-U11</f>
        <v>1350</v>
      </c>
      <c r="W11" s="105">
        <v>20272.8</v>
      </c>
      <c r="X11" s="1"/>
      <c r="Y11" s="1"/>
      <c r="Z11" s="1"/>
    </row>
    <row r="12" spans="1:26" ht="18" customHeight="1" x14ac:dyDescent="0.25">
      <c r="A12" s="8"/>
      <c r="B12" s="8" t="s">
        <v>26</v>
      </c>
      <c r="C12" s="105">
        <v>2362.3000000000002</v>
      </c>
      <c r="D12" s="22">
        <f t="shared" si="0"/>
        <v>563.09999999999991</v>
      </c>
      <c r="E12" s="105">
        <v>2925.4</v>
      </c>
      <c r="F12" s="22">
        <f t="shared" si="1"/>
        <v>2208.4999999999995</v>
      </c>
      <c r="G12" s="105">
        <v>5133.8999999999996</v>
      </c>
      <c r="H12" s="22">
        <f t="shared" si="2"/>
        <v>0</v>
      </c>
      <c r="I12" s="105">
        <f>G12</f>
        <v>5133.8999999999996</v>
      </c>
      <c r="J12" s="22">
        <f t="shared" si="3"/>
        <v>1897.5</v>
      </c>
      <c r="K12" s="105">
        <v>7031.4</v>
      </c>
      <c r="L12" s="22">
        <f t="shared" si="4"/>
        <v>0</v>
      </c>
      <c r="M12" s="105">
        <f>K12</f>
        <v>7031.4</v>
      </c>
      <c r="N12" s="22">
        <f t="shared" si="5"/>
        <v>0</v>
      </c>
      <c r="O12" s="105">
        <f>M12</f>
        <v>7031.4</v>
      </c>
      <c r="P12" s="22">
        <f t="shared" si="6"/>
        <v>0</v>
      </c>
      <c r="Q12" s="105">
        <f>O12</f>
        <v>7031.4</v>
      </c>
      <c r="R12" s="22">
        <f t="shared" si="6"/>
        <v>0</v>
      </c>
      <c r="S12" s="105">
        <f>Q12</f>
        <v>7031.4</v>
      </c>
      <c r="T12" s="22">
        <f t="shared" ref="T12" si="11">U12-S12</f>
        <v>0</v>
      </c>
      <c r="U12" s="105">
        <f t="shared" si="9"/>
        <v>7031.4</v>
      </c>
      <c r="V12" s="22">
        <f t="shared" ref="V12" si="12">W12-U12</f>
        <v>-1350</v>
      </c>
      <c r="W12" s="105">
        <v>5681.4</v>
      </c>
      <c r="X12" s="1"/>
      <c r="Y12" s="1"/>
      <c r="Z12" s="1"/>
    </row>
    <row r="13" spans="1:26" ht="32.1" customHeight="1" x14ac:dyDescent="0.25">
      <c r="A13" s="8"/>
      <c r="B13" s="78" t="s">
        <v>27</v>
      </c>
      <c r="C13" s="105">
        <v>23077.3</v>
      </c>
      <c r="D13" s="22">
        <f>E13-C13</f>
        <v>12110.2</v>
      </c>
      <c r="E13" s="105">
        <v>35187.5</v>
      </c>
      <c r="F13" s="22">
        <f>G13-E13</f>
        <v>20366.599999999999</v>
      </c>
      <c r="G13" s="105">
        <v>55554.1</v>
      </c>
      <c r="H13" s="22">
        <f>I13-G13</f>
        <v>10056.700000000004</v>
      </c>
      <c r="I13" s="105">
        <v>65610.8</v>
      </c>
      <c r="J13" s="22">
        <f>K13-I13</f>
        <v>2112.8999999999942</v>
      </c>
      <c r="K13" s="105">
        <v>67723.7</v>
      </c>
      <c r="L13" s="22">
        <f t="shared" si="4"/>
        <v>0</v>
      </c>
      <c r="M13" s="105">
        <f>K13</f>
        <v>67723.7</v>
      </c>
      <c r="N13" s="22">
        <f t="shared" si="5"/>
        <v>65.5</v>
      </c>
      <c r="O13" s="105">
        <v>67789.2</v>
      </c>
      <c r="P13" s="22">
        <f t="shared" si="6"/>
        <v>0</v>
      </c>
      <c r="Q13" s="105">
        <f>O13</f>
        <v>67789.2</v>
      </c>
      <c r="R13" s="22">
        <f t="shared" si="6"/>
        <v>227.10000000000582</v>
      </c>
      <c r="S13" s="105">
        <v>68016.3</v>
      </c>
      <c r="T13" s="22">
        <f t="shared" ref="T13" si="13">U13-S13</f>
        <v>-14528.700000000004</v>
      </c>
      <c r="U13" s="105">
        <v>53487.6</v>
      </c>
      <c r="V13" s="22">
        <f t="shared" ref="V13" si="14">W13-U13</f>
        <v>2182.8000000000029</v>
      </c>
      <c r="W13" s="105">
        <v>55670.400000000001</v>
      </c>
      <c r="X13" s="1"/>
      <c r="Y13" s="1"/>
      <c r="Z13" s="1"/>
    </row>
    <row r="14" spans="1:26" s="6" customFormat="1" ht="24.95" customHeight="1" x14ac:dyDescent="0.25">
      <c r="A14" s="9"/>
      <c r="B14" s="9" t="s">
        <v>5</v>
      </c>
      <c r="C14" s="106">
        <f t="shared" ref="C14:M14" si="15">C11+C12+C13</f>
        <v>42817</v>
      </c>
      <c r="D14" s="23">
        <f t="shared" si="15"/>
        <v>12673.300000000001</v>
      </c>
      <c r="E14" s="106">
        <f t="shared" si="15"/>
        <v>55490.3</v>
      </c>
      <c r="F14" s="23">
        <f t="shared" si="15"/>
        <v>22575.1</v>
      </c>
      <c r="G14" s="106">
        <f t="shared" si="15"/>
        <v>78065.399999999994</v>
      </c>
      <c r="H14" s="23">
        <f t="shared" si="15"/>
        <v>10056.700000000004</v>
      </c>
      <c r="I14" s="106">
        <f t="shared" si="15"/>
        <v>88122.1</v>
      </c>
      <c r="J14" s="23">
        <f t="shared" si="15"/>
        <v>4010.3999999999942</v>
      </c>
      <c r="K14" s="106">
        <f t="shared" si="15"/>
        <v>92132.5</v>
      </c>
      <c r="L14" s="23">
        <f t="shared" si="15"/>
        <v>0</v>
      </c>
      <c r="M14" s="106">
        <f t="shared" si="15"/>
        <v>92132.5</v>
      </c>
      <c r="N14" s="23">
        <f t="shared" ref="N14" si="16">N11+N12+N13</f>
        <v>999.5</v>
      </c>
      <c r="O14" s="106">
        <f t="shared" ref="O14" si="17">O11+O12+O13</f>
        <v>93132</v>
      </c>
      <c r="P14" s="23">
        <f t="shared" ref="P14:R14" si="18">P11+P12+P13</f>
        <v>611.39999999999782</v>
      </c>
      <c r="Q14" s="106">
        <f t="shared" ref="Q14:T14" si="19">Q11+Q12+Q13</f>
        <v>93743.4</v>
      </c>
      <c r="R14" s="23">
        <f t="shared" si="18"/>
        <v>227.10000000000582</v>
      </c>
      <c r="S14" s="106">
        <f t="shared" si="19"/>
        <v>93970.5</v>
      </c>
      <c r="T14" s="23">
        <f t="shared" si="19"/>
        <v>-14528.700000000004</v>
      </c>
      <c r="U14" s="106">
        <f t="shared" ref="U14:V14" si="20">U11+U12+U13</f>
        <v>79441.799999999988</v>
      </c>
      <c r="V14" s="23">
        <f t="shared" si="20"/>
        <v>2182.8000000000029</v>
      </c>
      <c r="W14" s="106">
        <f t="shared" ref="W14" si="21">W11+W12+W13</f>
        <v>81624.600000000006</v>
      </c>
      <c r="X14" s="5"/>
      <c r="Y14" s="60"/>
      <c r="Z14" s="5"/>
    </row>
    <row r="15" spans="1:26" ht="24.95" customHeight="1" x14ac:dyDescent="0.25">
      <c r="A15" s="121" t="s">
        <v>6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"/>
      <c r="Y15" s="1"/>
      <c r="Z15" s="1"/>
    </row>
    <row r="16" spans="1:26" ht="32.1" customHeight="1" x14ac:dyDescent="0.25">
      <c r="A16" s="11" t="s">
        <v>7</v>
      </c>
      <c r="B16" s="78" t="s">
        <v>19</v>
      </c>
      <c r="C16" s="105">
        <v>9262.7999999999993</v>
      </c>
      <c r="D16" s="22">
        <f t="shared" ref="D16:P24" si="22">E16-C16</f>
        <v>786.70000000000073</v>
      </c>
      <c r="E16" s="107">
        <v>10049.5</v>
      </c>
      <c r="F16" s="22">
        <f t="shared" si="22"/>
        <v>0</v>
      </c>
      <c r="G16" s="105">
        <f t="shared" ref="G16:Q24" si="23">E16</f>
        <v>10049.5</v>
      </c>
      <c r="H16" s="22">
        <f t="shared" si="22"/>
        <v>-300</v>
      </c>
      <c r="I16" s="107">
        <v>9749.5</v>
      </c>
      <c r="J16" s="22">
        <f t="shared" si="22"/>
        <v>217.5</v>
      </c>
      <c r="K16" s="107">
        <v>9967</v>
      </c>
      <c r="L16" s="22">
        <f t="shared" si="22"/>
        <v>-273</v>
      </c>
      <c r="M16" s="107">
        <v>9694</v>
      </c>
      <c r="N16" s="22">
        <f t="shared" si="22"/>
        <v>65.5</v>
      </c>
      <c r="O16" s="107">
        <v>9759.5</v>
      </c>
      <c r="P16" s="22">
        <f t="shared" si="22"/>
        <v>804.89999999999964</v>
      </c>
      <c r="Q16" s="107">
        <v>10564.4</v>
      </c>
      <c r="R16" s="22">
        <f t="shared" ref="R16:R21" si="24">S16-Q16</f>
        <v>160</v>
      </c>
      <c r="S16" s="107">
        <v>10724.4</v>
      </c>
      <c r="T16" s="22">
        <f t="shared" ref="T16:T21" si="25">U16-S16</f>
        <v>0</v>
      </c>
      <c r="U16" s="107">
        <f>S16</f>
        <v>10724.4</v>
      </c>
      <c r="V16" s="22">
        <f t="shared" ref="V16:V21" si="26">W16-U16</f>
        <v>-33.100000000000364</v>
      </c>
      <c r="W16" s="107">
        <v>10691.3</v>
      </c>
      <c r="X16" s="1"/>
      <c r="Y16" s="1"/>
      <c r="Z16" s="1"/>
    </row>
    <row r="17" spans="1:26" ht="63.95" customHeight="1" x14ac:dyDescent="0.25">
      <c r="A17" s="11" t="s">
        <v>8</v>
      </c>
      <c r="B17" s="78" t="s">
        <v>179</v>
      </c>
      <c r="C17" s="105">
        <v>100</v>
      </c>
      <c r="D17" s="22">
        <f t="shared" si="22"/>
        <v>500</v>
      </c>
      <c r="E17" s="107">
        <v>600</v>
      </c>
      <c r="F17" s="22">
        <f t="shared" si="22"/>
        <v>0</v>
      </c>
      <c r="G17" s="105">
        <f t="shared" si="23"/>
        <v>600</v>
      </c>
      <c r="H17" s="22">
        <f t="shared" si="22"/>
        <v>0</v>
      </c>
      <c r="I17" s="105">
        <f t="shared" si="23"/>
        <v>600</v>
      </c>
      <c r="J17" s="22">
        <f t="shared" si="22"/>
        <v>250</v>
      </c>
      <c r="K17" s="105">
        <v>850</v>
      </c>
      <c r="L17" s="22">
        <f t="shared" si="22"/>
        <v>273</v>
      </c>
      <c r="M17" s="105">
        <v>1123</v>
      </c>
      <c r="N17" s="22">
        <f t="shared" si="22"/>
        <v>0</v>
      </c>
      <c r="O17" s="105">
        <f t="shared" si="23"/>
        <v>1123</v>
      </c>
      <c r="P17" s="22">
        <f t="shared" si="22"/>
        <v>0</v>
      </c>
      <c r="Q17" s="105">
        <f t="shared" si="23"/>
        <v>1123</v>
      </c>
      <c r="R17" s="22">
        <f t="shared" si="24"/>
        <v>400</v>
      </c>
      <c r="S17" s="105">
        <v>1523</v>
      </c>
      <c r="T17" s="22">
        <f t="shared" si="25"/>
        <v>0</v>
      </c>
      <c r="U17" s="105">
        <f t="shared" ref="U17" si="27">S17</f>
        <v>1523</v>
      </c>
      <c r="V17" s="22">
        <f t="shared" si="26"/>
        <v>0</v>
      </c>
      <c r="W17" s="105">
        <f t="shared" ref="W17" si="28">U17</f>
        <v>1523</v>
      </c>
      <c r="X17" s="1"/>
      <c r="Y17" s="1"/>
      <c r="Z17" s="1"/>
    </row>
    <row r="18" spans="1:26" ht="32.1" customHeight="1" x14ac:dyDescent="0.25">
      <c r="A18" s="11" t="s">
        <v>9</v>
      </c>
      <c r="B18" s="8" t="s">
        <v>20</v>
      </c>
      <c r="C18" s="105">
        <v>5602.3</v>
      </c>
      <c r="D18" s="22">
        <f t="shared" si="22"/>
        <v>2071.3999999999996</v>
      </c>
      <c r="E18" s="107">
        <v>7673.7</v>
      </c>
      <c r="F18" s="22">
        <f t="shared" si="22"/>
        <v>14669.899999999998</v>
      </c>
      <c r="G18" s="105">
        <v>22343.599999999999</v>
      </c>
      <c r="H18" s="22">
        <f t="shared" si="22"/>
        <v>300</v>
      </c>
      <c r="I18" s="105">
        <v>22643.599999999999</v>
      </c>
      <c r="J18" s="22">
        <f t="shared" si="22"/>
        <v>0</v>
      </c>
      <c r="K18" s="105">
        <v>22643.599999999999</v>
      </c>
      <c r="L18" s="22">
        <f t="shared" si="22"/>
        <v>0</v>
      </c>
      <c r="M18" s="105">
        <v>22643.599999999999</v>
      </c>
      <c r="N18" s="22">
        <f t="shared" si="22"/>
        <v>0</v>
      </c>
      <c r="O18" s="105">
        <v>22643.599999999999</v>
      </c>
      <c r="P18" s="22">
        <f t="shared" si="22"/>
        <v>-78</v>
      </c>
      <c r="Q18" s="105">
        <v>22565.599999999999</v>
      </c>
      <c r="R18" s="22">
        <f t="shared" si="24"/>
        <v>-2875.6999999999971</v>
      </c>
      <c r="S18" s="105">
        <v>19689.900000000001</v>
      </c>
      <c r="T18" s="22">
        <f t="shared" si="25"/>
        <v>-9036.2000000000007</v>
      </c>
      <c r="U18" s="105">
        <v>10653.7</v>
      </c>
      <c r="V18" s="22">
        <f t="shared" si="26"/>
        <v>-24.400000000001455</v>
      </c>
      <c r="W18" s="105">
        <v>10629.3</v>
      </c>
      <c r="X18" s="1"/>
      <c r="Y18" s="1"/>
      <c r="Z18" s="1"/>
    </row>
    <row r="19" spans="1:26" ht="48" customHeight="1" x14ac:dyDescent="0.25">
      <c r="A19" s="11" t="s">
        <v>10</v>
      </c>
      <c r="B19" s="8" t="s">
        <v>21</v>
      </c>
      <c r="C19" s="105">
        <v>18567</v>
      </c>
      <c r="D19" s="22">
        <f t="shared" si="22"/>
        <v>16309.800000000003</v>
      </c>
      <c r="E19" s="107">
        <v>34876.800000000003</v>
      </c>
      <c r="F19" s="22">
        <f t="shared" si="22"/>
        <v>15269.699999999997</v>
      </c>
      <c r="G19" s="105">
        <v>50146.5</v>
      </c>
      <c r="H19" s="22">
        <f t="shared" si="22"/>
        <v>10056.699999999997</v>
      </c>
      <c r="I19" s="105">
        <v>60203.199999999997</v>
      </c>
      <c r="J19" s="22">
        <f t="shared" si="22"/>
        <v>3298.9000000000015</v>
      </c>
      <c r="K19" s="105">
        <v>63502.1</v>
      </c>
      <c r="L19" s="22">
        <f t="shared" si="22"/>
        <v>2115.5000000000073</v>
      </c>
      <c r="M19" s="105">
        <v>65617.600000000006</v>
      </c>
      <c r="N19" s="22">
        <f t="shared" si="22"/>
        <v>884</v>
      </c>
      <c r="O19" s="105">
        <v>66501.600000000006</v>
      </c>
      <c r="P19" s="22">
        <f t="shared" si="22"/>
        <v>769.59999999999127</v>
      </c>
      <c r="Q19" s="105">
        <v>67271.199999999997</v>
      </c>
      <c r="R19" s="22">
        <f t="shared" si="24"/>
        <v>-185.39999999999418</v>
      </c>
      <c r="S19" s="105">
        <v>67085.8</v>
      </c>
      <c r="T19" s="22">
        <f t="shared" si="25"/>
        <v>-5492.5</v>
      </c>
      <c r="U19" s="105">
        <v>61593.3</v>
      </c>
      <c r="V19" s="22">
        <f t="shared" si="26"/>
        <v>1901.8999999999942</v>
      </c>
      <c r="W19" s="105">
        <v>63495.199999999997</v>
      </c>
      <c r="X19" s="1"/>
      <c r="Y19" s="1"/>
      <c r="Z19" s="1"/>
    </row>
    <row r="20" spans="1:26" ht="35.1" customHeight="1" x14ac:dyDescent="0.25">
      <c r="A20" s="11" t="s">
        <v>11</v>
      </c>
      <c r="B20" s="8" t="s">
        <v>23</v>
      </c>
      <c r="C20" s="105">
        <v>9383.9</v>
      </c>
      <c r="D20" s="22">
        <f t="shared" si="22"/>
        <v>100</v>
      </c>
      <c r="E20" s="107">
        <v>9483.9</v>
      </c>
      <c r="F20" s="22">
        <f t="shared" si="22"/>
        <v>50</v>
      </c>
      <c r="G20" s="105">
        <v>9533.9</v>
      </c>
      <c r="H20" s="22">
        <f t="shared" si="22"/>
        <v>0</v>
      </c>
      <c r="I20" s="105">
        <v>9533.9</v>
      </c>
      <c r="J20" s="22">
        <f t="shared" si="22"/>
        <v>244</v>
      </c>
      <c r="K20" s="105">
        <v>9777.9</v>
      </c>
      <c r="L20" s="22">
        <f t="shared" si="22"/>
        <v>0</v>
      </c>
      <c r="M20" s="105">
        <f>K20</f>
        <v>9777.9</v>
      </c>
      <c r="N20" s="22">
        <f t="shared" si="22"/>
        <v>50</v>
      </c>
      <c r="O20" s="105">
        <v>9827.9</v>
      </c>
      <c r="P20" s="22">
        <f t="shared" si="22"/>
        <v>0</v>
      </c>
      <c r="Q20" s="105">
        <f>O20</f>
        <v>9827.9</v>
      </c>
      <c r="R20" s="22">
        <f t="shared" si="24"/>
        <v>0</v>
      </c>
      <c r="S20" s="105">
        <f>Q20</f>
        <v>9827.9</v>
      </c>
      <c r="T20" s="22">
        <f t="shared" si="25"/>
        <v>0</v>
      </c>
      <c r="U20" s="105">
        <f>S20</f>
        <v>9827.9</v>
      </c>
      <c r="V20" s="22">
        <f t="shared" si="26"/>
        <v>353.10000000000036</v>
      </c>
      <c r="W20" s="105">
        <v>10181</v>
      </c>
      <c r="X20" s="1"/>
      <c r="Y20" s="1"/>
      <c r="Z20" s="1"/>
    </row>
    <row r="21" spans="1:26" ht="18" customHeight="1" x14ac:dyDescent="0.25">
      <c r="A21" s="11" t="s">
        <v>12</v>
      </c>
      <c r="B21" s="8" t="s">
        <v>22</v>
      </c>
      <c r="C21" s="105">
        <v>240</v>
      </c>
      <c r="D21" s="22">
        <f t="shared" si="22"/>
        <v>0</v>
      </c>
      <c r="E21" s="107">
        <f>C21</f>
        <v>240</v>
      </c>
      <c r="F21" s="22">
        <f t="shared" si="22"/>
        <v>0</v>
      </c>
      <c r="G21" s="105">
        <f t="shared" si="23"/>
        <v>240</v>
      </c>
      <c r="H21" s="22">
        <f t="shared" si="22"/>
        <v>0</v>
      </c>
      <c r="I21" s="105">
        <f t="shared" si="23"/>
        <v>240</v>
      </c>
      <c r="J21" s="22">
        <f t="shared" si="22"/>
        <v>0</v>
      </c>
      <c r="K21" s="105">
        <f t="shared" si="23"/>
        <v>240</v>
      </c>
      <c r="L21" s="22">
        <f t="shared" si="22"/>
        <v>0</v>
      </c>
      <c r="M21" s="105">
        <f t="shared" si="23"/>
        <v>240</v>
      </c>
      <c r="N21" s="22">
        <f t="shared" si="22"/>
        <v>0</v>
      </c>
      <c r="O21" s="105">
        <f t="shared" si="23"/>
        <v>240</v>
      </c>
      <c r="P21" s="22">
        <f t="shared" si="22"/>
        <v>0</v>
      </c>
      <c r="Q21" s="105">
        <f t="shared" si="23"/>
        <v>240</v>
      </c>
      <c r="R21" s="22">
        <f t="shared" si="24"/>
        <v>0</v>
      </c>
      <c r="S21" s="105">
        <f t="shared" ref="S21" si="29">Q21</f>
        <v>240</v>
      </c>
      <c r="T21" s="22">
        <f t="shared" si="25"/>
        <v>0</v>
      </c>
      <c r="U21" s="105">
        <f t="shared" ref="U21" si="30">S21</f>
        <v>240</v>
      </c>
      <c r="V21" s="22">
        <f t="shared" si="26"/>
        <v>20.699999999999989</v>
      </c>
      <c r="W21" s="105">
        <v>260.7</v>
      </c>
      <c r="X21" s="1"/>
      <c r="Y21" s="1"/>
      <c r="Z21" s="1"/>
    </row>
    <row r="22" spans="1:26" ht="20.100000000000001" hidden="1" customHeight="1" x14ac:dyDescent="0.25">
      <c r="A22" s="11" t="s">
        <v>13</v>
      </c>
      <c r="B22" s="8" t="s">
        <v>24</v>
      </c>
      <c r="C22" s="105"/>
      <c r="D22" s="22"/>
      <c r="E22" s="107"/>
      <c r="F22" s="22"/>
      <c r="G22" s="105"/>
      <c r="H22" s="22"/>
      <c r="I22" s="105"/>
      <c r="J22" s="22"/>
      <c r="K22" s="105"/>
      <c r="L22" s="22"/>
      <c r="M22" s="105"/>
      <c r="N22" s="22"/>
      <c r="O22" s="105"/>
      <c r="P22" s="22"/>
      <c r="Q22" s="105"/>
      <c r="R22" s="22"/>
      <c r="S22" s="105"/>
      <c r="T22" s="22"/>
      <c r="U22" s="105"/>
      <c r="V22" s="22"/>
      <c r="W22" s="105"/>
      <c r="X22" s="1"/>
      <c r="Y22" s="1"/>
      <c r="Z22" s="1"/>
    </row>
    <row r="23" spans="1:26" ht="20.100000000000001" hidden="1" customHeight="1" x14ac:dyDescent="0.25">
      <c r="A23" s="11" t="s">
        <v>156</v>
      </c>
      <c r="B23" s="78" t="s">
        <v>157</v>
      </c>
      <c r="C23" s="105"/>
      <c r="D23" s="22">
        <f t="shared" si="22"/>
        <v>0</v>
      </c>
      <c r="E23" s="107"/>
      <c r="F23" s="22">
        <f t="shared" si="22"/>
        <v>0</v>
      </c>
      <c r="G23" s="105">
        <f t="shared" si="23"/>
        <v>0</v>
      </c>
      <c r="H23" s="22">
        <f t="shared" si="22"/>
        <v>0</v>
      </c>
      <c r="I23" s="105">
        <f t="shared" si="23"/>
        <v>0</v>
      </c>
      <c r="J23" s="22">
        <f t="shared" si="22"/>
        <v>0</v>
      </c>
      <c r="K23" s="105">
        <f t="shared" si="23"/>
        <v>0</v>
      </c>
      <c r="L23" s="22">
        <f t="shared" si="22"/>
        <v>0</v>
      </c>
      <c r="M23" s="105">
        <f t="shared" si="23"/>
        <v>0</v>
      </c>
      <c r="N23" s="22">
        <f t="shared" si="22"/>
        <v>0</v>
      </c>
      <c r="O23" s="105">
        <f t="shared" si="23"/>
        <v>0</v>
      </c>
      <c r="P23" s="22">
        <f t="shared" si="22"/>
        <v>0</v>
      </c>
      <c r="Q23" s="105">
        <f t="shared" si="23"/>
        <v>0</v>
      </c>
      <c r="R23" s="22">
        <f t="shared" ref="R23:R24" si="31">S23-Q23</f>
        <v>0</v>
      </c>
      <c r="S23" s="105">
        <f t="shared" ref="S23" si="32">Q23</f>
        <v>0</v>
      </c>
      <c r="T23" s="22">
        <f t="shared" ref="T23:T24" si="33">U23-S23</f>
        <v>0</v>
      </c>
      <c r="U23" s="105">
        <f t="shared" ref="U23:U24" si="34">S23</f>
        <v>0</v>
      </c>
      <c r="V23" s="22">
        <f t="shared" ref="V23:V24" si="35">W23-U23</f>
        <v>0</v>
      </c>
      <c r="W23" s="105">
        <f t="shared" ref="W23" si="36">U23</f>
        <v>0</v>
      </c>
      <c r="X23" s="1"/>
      <c r="Y23" s="1"/>
      <c r="Z23" s="1"/>
    </row>
    <row r="24" spans="1:26" ht="48" customHeight="1" x14ac:dyDescent="0.25">
      <c r="A24" s="11" t="s">
        <v>158</v>
      </c>
      <c r="B24" s="78" t="s">
        <v>159</v>
      </c>
      <c r="C24" s="105">
        <v>561</v>
      </c>
      <c r="D24" s="22">
        <f t="shared" si="22"/>
        <v>0</v>
      </c>
      <c r="E24" s="107">
        <f>C24</f>
        <v>561</v>
      </c>
      <c r="F24" s="22">
        <f t="shared" si="22"/>
        <v>0</v>
      </c>
      <c r="G24" s="105">
        <f t="shared" si="23"/>
        <v>561</v>
      </c>
      <c r="H24" s="22">
        <f t="shared" si="22"/>
        <v>0</v>
      </c>
      <c r="I24" s="105">
        <f t="shared" si="23"/>
        <v>561</v>
      </c>
      <c r="J24" s="22">
        <f t="shared" si="22"/>
        <v>0</v>
      </c>
      <c r="K24" s="105">
        <f t="shared" si="23"/>
        <v>561</v>
      </c>
      <c r="L24" s="22">
        <f t="shared" si="22"/>
        <v>0</v>
      </c>
      <c r="M24" s="105">
        <f t="shared" si="23"/>
        <v>561</v>
      </c>
      <c r="N24" s="22">
        <f t="shared" si="22"/>
        <v>0</v>
      </c>
      <c r="O24" s="105">
        <f t="shared" si="23"/>
        <v>561</v>
      </c>
      <c r="P24" s="22">
        <f t="shared" si="22"/>
        <v>0</v>
      </c>
      <c r="Q24" s="105">
        <f t="shared" si="23"/>
        <v>561</v>
      </c>
      <c r="R24" s="22">
        <f t="shared" si="31"/>
        <v>-300</v>
      </c>
      <c r="S24" s="105">
        <v>261</v>
      </c>
      <c r="T24" s="22">
        <f t="shared" si="33"/>
        <v>0</v>
      </c>
      <c r="U24" s="105">
        <f t="shared" si="34"/>
        <v>261</v>
      </c>
      <c r="V24" s="22">
        <f t="shared" si="35"/>
        <v>-35.5</v>
      </c>
      <c r="W24" s="105">
        <v>225.5</v>
      </c>
      <c r="X24" s="1"/>
      <c r="Y24" s="1"/>
      <c r="Z24" s="1"/>
    </row>
    <row r="25" spans="1:26" s="6" customFormat="1" ht="24.95" customHeight="1" x14ac:dyDescent="0.25">
      <c r="A25" s="12"/>
      <c r="B25" s="9" t="s">
        <v>14</v>
      </c>
      <c r="C25" s="106">
        <f t="shared" ref="C25:M25" si="37">SUM(C16:C24)</f>
        <v>43717</v>
      </c>
      <c r="D25" s="23">
        <f t="shared" si="37"/>
        <v>19767.900000000001</v>
      </c>
      <c r="E25" s="106">
        <f t="shared" si="37"/>
        <v>63484.9</v>
      </c>
      <c r="F25" s="23">
        <f t="shared" si="37"/>
        <v>29989.599999999995</v>
      </c>
      <c r="G25" s="106">
        <f t="shared" si="37"/>
        <v>93474.5</v>
      </c>
      <c r="H25" s="23">
        <f t="shared" si="37"/>
        <v>10056.699999999997</v>
      </c>
      <c r="I25" s="106">
        <f t="shared" si="37"/>
        <v>103531.19999999998</v>
      </c>
      <c r="J25" s="23">
        <f t="shared" si="37"/>
        <v>4010.4000000000015</v>
      </c>
      <c r="K25" s="106">
        <f t="shared" si="37"/>
        <v>107541.59999999999</v>
      </c>
      <c r="L25" s="23">
        <f t="shared" si="37"/>
        <v>2115.5000000000073</v>
      </c>
      <c r="M25" s="106">
        <f t="shared" si="37"/>
        <v>109657.1</v>
      </c>
      <c r="N25" s="23">
        <f t="shared" ref="N25" si="38">SUM(N16:N24)</f>
        <v>999.5</v>
      </c>
      <c r="O25" s="106">
        <f>SUM(O16:O24)</f>
        <v>110656.6</v>
      </c>
      <c r="P25" s="23">
        <f t="shared" ref="P25:R25" si="39">SUM(P16:P24)</f>
        <v>1496.4999999999909</v>
      </c>
      <c r="Q25" s="106">
        <f>SUM(Q16:Q24)-0.1</f>
        <v>112152.99999999999</v>
      </c>
      <c r="R25" s="23">
        <f t="shared" si="39"/>
        <v>-2801.0999999999913</v>
      </c>
      <c r="S25" s="106">
        <f>SUM(S16:S24)-0.1</f>
        <v>109351.9</v>
      </c>
      <c r="T25" s="23">
        <f t="shared" ref="T25" si="40">SUM(T16:T24)</f>
        <v>-14528.7</v>
      </c>
      <c r="U25" s="106">
        <f>SUM(U16:U24)-0.1</f>
        <v>94823.199999999983</v>
      </c>
      <c r="V25" s="23">
        <f>SUM(V16:V24)+0.1</f>
        <v>2182.7999999999925</v>
      </c>
      <c r="W25" s="106">
        <f>SUM(W16:W24)</f>
        <v>97005.999999999985</v>
      </c>
      <c r="X25" s="5"/>
      <c r="Y25" s="60"/>
      <c r="Z25" s="5"/>
    </row>
    <row r="26" spans="1:26" ht="9.9499999999999993" customHeight="1" x14ac:dyDescent="0.25">
      <c r="A26" s="115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"/>
      <c r="Y26" s="1"/>
      <c r="Z26" s="1"/>
    </row>
    <row r="27" spans="1:26" s="6" customFormat="1" ht="24.95" customHeight="1" x14ac:dyDescent="0.25">
      <c r="A27" s="12"/>
      <c r="B27" s="9" t="s">
        <v>15</v>
      </c>
      <c r="C27" s="106">
        <f>C14-C25</f>
        <v>-900</v>
      </c>
      <c r="D27" s="106"/>
      <c r="E27" s="106">
        <f>E14-E25</f>
        <v>-7994.5999999999985</v>
      </c>
      <c r="F27" s="106"/>
      <c r="G27" s="106">
        <f>G14-G25</f>
        <v>-15409.100000000006</v>
      </c>
      <c r="H27" s="106"/>
      <c r="I27" s="106">
        <f>I14-I25</f>
        <v>-15409.099999999977</v>
      </c>
      <c r="J27" s="106"/>
      <c r="K27" s="106">
        <f>K14-K25</f>
        <v>-15409.099999999991</v>
      </c>
      <c r="L27" s="106"/>
      <c r="M27" s="106">
        <f>M14-M25</f>
        <v>-17524.600000000006</v>
      </c>
      <c r="N27" s="106"/>
      <c r="O27" s="106">
        <f>O14-O25</f>
        <v>-17524.600000000006</v>
      </c>
      <c r="P27" s="106"/>
      <c r="Q27" s="108">
        <f>Q14-Q25</f>
        <v>-18409.599999999991</v>
      </c>
      <c r="R27" s="108"/>
      <c r="S27" s="108">
        <f>S14-S25</f>
        <v>-15381.399999999994</v>
      </c>
      <c r="T27" s="108"/>
      <c r="U27" s="108">
        <f>U14-U25</f>
        <v>-15381.399999999994</v>
      </c>
      <c r="V27" s="108"/>
      <c r="W27" s="108">
        <f>W14-W25</f>
        <v>-15381.39999999998</v>
      </c>
      <c r="X27" s="5"/>
      <c r="Y27" s="5"/>
      <c r="Z27" s="5"/>
    </row>
    <row r="28" spans="1:26" ht="15.75" x14ac:dyDescent="0.25">
      <c r="A28" s="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x14ac:dyDescent="0.25">
      <c r="A29" s="7"/>
      <c r="B29" s="1"/>
      <c r="C29" s="1"/>
      <c r="D29" s="109"/>
      <c r="E29" s="1"/>
      <c r="F29" s="109"/>
      <c r="G29" s="1"/>
      <c r="H29" s="10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x14ac:dyDescent="0.25">
      <c r="A30" s="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09"/>
      <c r="R30" s="109"/>
      <c r="S30" s="109"/>
      <c r="T30" s="109"/>
      <c r="U30" s="109"/>
      <c r="V30" s="1"/>
      <c r="W30" s="1"/>
      <c r="X30" s="1"/>
      <c r="Y30" s="1"/>
      <c r="Z30" s="1"/>
    </row>
    <row r="31" spans="1:26" ht="15.75" x14ac:dyDescent="0.25">
      <c r="A31" s="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x14ac:dyDescent="0.25">
      <c r="A32" s="2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</sheetData>
  <mergeCells count="21">
    <mergeCell ref="L1:W1"/>
    <mergeCell ref="L5:W5"/>
    <mergeCell ref="A6:A9"/>
    <mergeCell ref="B6:B9"/>
    <mergeCell ref="C6:W6"/>
    <mergeCell ref="C7:C8"/>
    <mergeCell ref="D7:W7"/>
    <mergeCell ref="D8:E8"/>
    <mergeCell ref="F8:G8"/>
    <mergeCell ref="N8:O8"/>
    <mergeCell ref="P8:Q8"/>
    <mergeCell ref="V8:W8"/>
    <mergeCell ref="C3:T3"/>
    <mergeCell ref="A26:W26"/>
    <mergeCell ref="H8:I8"/>
    <mergeCell ref="J8:K8"/>
    <mergeCell ref="L8:M8"/>
    <mergeCell ref="A10:W10"/>
    <mergeCell ref="A15:W15"/>
    <mergeCell ref="R8:S8"/>
    <mergeCell ref="T8:U8"/>
  </mergeCells>
  <pageMargins left="0.39370078740157483" right="0.31496062992125984" top="0.78740157480314965" bottom="0.39370078740157483" header="0.31496062992125984" footer="0.31496062992125984"/>
  <pageSetup paperSize="9" scale="68" orientation="landscape" r:id="rId1"/>
  <ignoredErrors>
    <ignoredError sqref="G18:P18 E21:E24 E13:N13 N16 G16:L17 N17:Q17 G21:Q24 G19:L19 N19 G20:N20 E11:N11 P11 P13:Q13 P16 P19 P20:Q20 E12:R12 S11:U13 R20:U24 U16:U17 V17 Q25:T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Таблица 1</vt:lpstr>
      <vt:lpstr>Таблица 2</vt:lpstr>
      <vt:lpstr>Таблица 3</vt:lpstr>
      <vt:lpstr>Таблица 4</vt:lpstr>
      <vt:lpstr>Таблица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Довгучиц</dc:creator>
  <cp:lastModifiedBy>Довгучиц</cp:lastModifiedBy>
  <cp:lastPrinted>2016-04-27T08:22:08Z</cp:lastPrinted>
  <dcterms:created xsi:type="dcterms:W3CDTF">2013-04-04T03:38:30Z</dcterms:created>
  <dcterms:modified xsi:type="dcterms:W3CDTF">2016-04-27T08:22:40Z</dcterms:modified>
</cp:coreProperties>
</file>